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noune\OneDrive - United Nations\UNECA\ARII\Data_ARII2018\Data_ARII2018_2_08_2018\"/>
    </mc:Choice>
  </mc:AlternateContent>
  <xr:revisionPtr revIDLastSave="0" documentId="13_ncr:1_{D73319EC-3093-4A17-8E8B-581427F59C1B}" xr6:coauthVersionLast="43" xr6:coauthVersionMax="43" xr10:uidLastSave="{00000000-0000-0000-0000-000000000000}"/>
  <bookViews>
    <workbookView minimized="1" xWindow="1480" yWindow="1480" windowWidth="9200" windowHeight="6860" firstSheet="1" activeTab="1" xr2:uid="{00000000-000D-0000-FFFF-FFFF00000000}"/>
  </bookViews>
  <sheets>
    <sheet name="Source" sheetId="20" r:id="rId1"/>
    <sheet name="Intra-Africa Imports on GDP_M" sheetId="21" r:id="rId2"/>
    <sheet name="Africa" sheetId="23" r:id="rId3"/>
    <sheet name="GDP_20Mar18" sheetId="22" r:id="rId4"/>
    <sheet name="CENSAD" sheetId="12" r:id="rId5"/>
    <sheet name="SADC" sheetId="18" r:id="rId6"/>
    <sheet name="COMESA" sheetId="11" r:id="rId7"/>
    <sheet name="COMESAjul2018" sheetId="25" r:id="rId8"/>
    <sheet name="EAC" sheetId="13" r:id="rId9"/>
    <sheet name="ECCAS" sheetId="14" r:id="rId10"/>
    <sheet name="ECOWAS" sheetId="16" r:id="rId11"/>
    <sheet name="IGAD" sheetId="17" r:id="rId12"/>
    <sheet name="UMA" sheetId="19" r:id="rId13"/>
    <sheet name="SouthSudanImports_Mar18" sheetId="2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8" l="1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9" i="18"/>
  <c r="K4" i="21" l="1"/>
  <c r="K5" i="21"/>
  <c r="K6" i="21"/>
  <c r="K7" i="21"/>
  <c r="K9" i="21"/>
  <c r="K10" i="21"/>
  <c r="K11" i="21"/>
  <c r="K12" i="21"/>
  <c r="K14" i="21"/>
  <c r="K15" i="21"/>
  <c r="K19" i="21"/>
  <c r="K22" i="21"/>
  <c r="K23" i="21"/>
  <c r="K24" i="21"/>
  <c r="K25" i="21"/>
  <c r="K26" i="21"/>
  <c r="K28" i="21"/>
  <c r="K29" i="21"/>
  <c r="K33" i="21"/>
  <c r="K34" i="21"/>
  <c r="K36" i="21"/>
  <c r="K37" i="21"/>
  <c r="K38" i="21"/>
  <c r="K39" i="21"/>
  <c r="K40" i="21"/>
  <c r="K42" i="21"/>
  <c r="K43" i="21"/>
  <c r="K45" i="21"/>
  <c r="K47" i="21"/>
  <c r="K48" i="21"/>
  <c r="K51" i="21"/>
  <c r="K52" i="21"/>
  <c r="K55" i="21"/>
  <c r="K3" i="21"/>
  <c r="P28" i="25"/>
  <c r="O28" i="25"/>
  <c r="N28" i="25"/>
  <c r="P27" i="25"/>
  <c r="O27" i="25"/>
  <c r="N27" i="25"/>
  <c r="Q27" i="25" s="1"/>
  <c r="K56" i="21" s="1"/>
  <c r="P26" i="25"/>
  <c r="O26" i="25"/>
  <c r="N26" i="25"/>
  <c r="Q26" i="25" s="1"/>
  <c r="P25" i="25"/>
  <c r="O25" i="25"/>
  <c r="N25" i="25"/>
  <c r="P24" i="25"/>
  <c r="O24" i="25"/>
  <c r="N24" i="25"/>
  <c r="P23" i="25"/>
  <c r="O23" i="25"/>
  <c r="N23" i="25"/>
  <c r="Q23" i="25" s="1"/>
  <c r="K49" i="21" s="1"/>
  <c r="P22" i="25"/>
  <c r="O22" i="25"/>
  <c r="N22" i="25"/>
  <c r="P21" i="25"/>
  <c r="O21" i="25"/>
  <c r="N21" i="25"/>
  <c r="P20" i="25"/>
  <c r="O20" i="25"/>
  <c r="N20" i="25"/>
  <c r="P19" i="25"/>
  <c r="O19" i="25"/>
  <c r="N19" i="25"/>
  <c r="P18" i="25"/>
  <c r="O18" i="25"/>
  <c r="N18" i="25"/>
  <c r="P17" i="25"/>
  <c r="O17" i="25"/>
  <c r="N17" i="25"/>
  <c r="P16" i="25"/>
  <c r="O16" i="25"/>
  <c r="N16" i="25"/>
  <c r="P15" i="25"/>
  <c r="O15" i="25"/>
  <c r="N15" i="25"/>
  <c r="Q15" i="25" s="1"/>
  <c r="K21" i="21" s="1"/>
  <c r="P14" i="25"/>
  <c r="O14" i="25"/>
  <c r="N14" i="25"/>
  <c r="P13" i="25"/>
  <c r="O13" i="25"/>
  <c r="N13" i="25"/>
  <c r="P12" i="25"/>
  <c r="O12" i="25"/>
  <c r="N12" i="25"/>
  <c r="P11" i="25"/>
  <c r="O11" i="25"/>
  <c r="N11" i="25"/>
  <c r="P10" i="25"/>
  <c r="O10" i="25"/>
  <c r="N10" i="25"/>
  <c r="P9" i="25"/>
  <c r="O9" i="25"/>
  <c r="N9" i="25"/>
  <c r="P8" i="25"/>
  <c r="O8" i="25"/>
  <c r="N8" i="25"/>
  <c r="Q9" i="25" l="1"/>
  <c r="K13" i="21" s="1"/>
  <c r="Q13" i="25"/>
  <c r="K20" i="21" s="1"/>
  <c r="Q17" i="25"/>
  <c r="K30" i="21" s="1"/>
  <c r="Q21" i="25"/>
  <c r="K44" i="21" s="1"/>
  <c r="Q25" i="25"/>
  <c r="K54" i="21" s="1"/>
  <c r="Q12" i="25"/>
  <c r="K18" i="21" s="1"/>
  <c r="Q16" i="25"/>
  <c r="K27" i="21" s="1"/>
  <c r="Q20" i="25"/>
  <c r="K35" i="21" s="1"/>
  <c r="Q28" i="25"/>
  <c r="K41" i="21" s="1"/>
  <c r="Q24" i="25"/>
  <c r="K53" i="21" s="1"/>
  <c r="Q8" i="25"/>
  <c r="K8" i="21" s="1"/>
  <c r="Q11" i="25"/>
  <c r="K17" i="21" s="1"/>
  <c r="Q19" i="25"/>
  <c r="K32" i="21" s="1"/>
  <c r="Q10" i="25"/>
  <c r="K16" i="21" s="1"/>
  <c r="Q14" i="25"/>
  <c r="K50" i="21" s="1"/>
  <c r="Q18" i="25"/>
  <c r="K31" i="21" s="1"/>
  <c r="Q22" i="25"/>
  <c r="K46" i="21" s="1"/>
  <c r="W47" i="21" l="1"/>
  <c r="W50" i="21"/>
  <c r="W51" i="21"/>
  <c r="W52" i="21"/>
  <c r="W53" i="21"/>
  <c r="W55" i="21"/>
  <c r="W56" i="21"/>
  <c r="AM2" i="24"/>
  <c r="AP2" i="24" s="1"/>
  <c r="BU2" i="24" s="1"/>
  <c r="AN2" i="24"/>
  <c r="AO2" i="24"/>
  <c r="AM3" i="24"/>
  <c r="AN3" i="24"/>
  <c r="AO3" i="24"/>
  <c r="AM4" i="24"/>
  <c r="AN4" i="24"/>
  <c r="AO4" i="24"/>
  <c r="AM5" i="24"/>
  <c r="AN5" i="24"/>
  <c r="AO5" i="24"/>
  <c r="AM6" i="24"/>
  <c r="AN6" i="24"/>
  <c r="AO6" i="24"/>
  <c r="AM7" i="24"/>
  <c r="AN7" i="24"/>
  <c r="AO7" i="24"/>
  <c r="AM8" i="24"/>
  <c r="AN8" i="24"/>
  <c r="AO8" i="24"/>
  <c r="AM9" i="24"/>
  <c r="AN9" i="24"/>
  <c r="AO9" i="24"/>
  <c r="AM10" i="24"/>
  <c r="AN10" i="24"/>
  <c r="AO10" i="24"/>
  <c r="AM11" i="24"/>
  <c r="AN11" i="24"/>
  <c r="AP11" i="24" s="1"/>
  <c r="AS6" i="24" s="1"/>
  <c r="AO11" i="24"/>
  <c r="AM12" i="24"/>
  <c r="AN12" i="24"/>
  <c r="AO12" i="24"/>
  <c r="AM13" i="24"/>
  <c r="AN13" i="24"/>
  <c r="AO13" i="24"/>
  <c r="AM14" i="24"/>
  <c r="AN14" i="24"/>
  <c r="AO14" i="24"/>
  <c r="AM15" i="24"/>
  <c r="AN15" i="24"/>
  <c r="AO15" i="24"/>
  <c r="AM16" i="24"/>
  <c r="AN16" i="24"/>
  <c r="AO16" i="24"/>
  <c r="AM17" i="24"/>
  <c r="AN17" i="24"/>
  <c r="AO17" i="24"/>
  <c r="AM18" i="24"/>
  <c r="AN18" i="24"/>
  <c r="AO18" i="24"/>
  <c r="AM19" i="24"/>
  <c r="AN19" i="24"/>
  <c r="AO19" i="24"/>
  <c r="AM20" i="24"/>
  <c r="AN20" i="24"/>
  <c r="AO20" i="24"/>
  <c r="AM21" i="24"/>
  <c r="AN21" i="24"/>
  <c r="AO21" i="24"/>
  <c r="AM22" i="24"/>
  <c r="AN22" i="24"/>
  <c r="AO22" i="24"/>
  <c r="AM23" i="24"/>
  <c r="AN23" i="24"/>
  <c r="AO23" i="24"/>
  <c r="AM24" i="24"/>
  <c r="AN24" i="24"/>
  <c r="AO24" i="24"/>
  <c r="AM25" i="24"/>
  <c r="AN25" i="24"/>
  <c r="AO25" i="24"/>
  <c r="AM26" i="24"/>
  <c r="AN26" i="24"/>
  <c r="AO26" i="24"/>
  <c r="AM27" i="24"/>
  <c r="AN27" i="24"/>
  <c r="AO27" i="24"/>
  <c r="AM28" i="24"/>
  <c r="AN28" i="24"/>
  <c r="AO28" i="24"/>
  <c r="AM29" i="24"/>
  <c r="AN29" i="24"/>
  <c r="AO29" i="24"/>
  <c r="AM30" i="24"/>
  <c r="AN30" i="24"/>
  <c r="AO30" i="24"/>
  <c r="AM31" i="24"/>
  <c r="AN31" i="24"/>
  <c r="AO31" i="24"/>
  <c r="BL31" i="24"/>
  <c r="AM32" i="24"/>
  <c r="AN32" i="24"/>
  <c r="AO32" i="24"/>
  <c r="AM33" i="24"/>
  <c r="AN33" i="24"/>
  <c r="AO33" i="24"/>
  <c r="AM34" i="24"/>
  <c r="AN34" i="24"/>
  <c r="AO34" i="24"/>
  <c r="AM35" i="24"/>
  <c r="AN35" i="24"/>
  <c r="AO35" i="24"/>
  <c r="AM36" i="24"/>
  <c r="AN36" i="24"/>
  <c r="AO36" i="24"/>
  <c r="AM37" i="24"/>
  <c r="AN37" i="24"/>
  <c r="AO37" i="24"/>
  <c r="AM38" i="24"/>
  <c r="AN38" i="24"/>
  <c r="AO38" i="24"/>
  <c r="AM39" i="24"/>
  <c r="AN39" i="24"/>
  <c r="AO39" i="24"/>
  <c r="AM40" i="24"/>
  <c r="AN40" i="24"/>
  <c r="AO40" i="24"/>
  <c r="AM41" i="24"/>
  <c r="AN41" i="24"/>
  <c r="AO41" i="24"/>
  <c r="AM42" i="24"/>
  <c r="AN42" i="24"/>
  <c r="AO42" i="24"/>
  <c r="AM43" i="24"/>
  <c r="AN43" i="24"/>
  <c r="AO43" i="24"/>
  <c r="AM44" i="24"/>
  <c r="AN44" i="24"/>
  <c r="AO44" i="24"/>
  <c r="AM45" i="24"/>
  <c r="AN45" i="24"/>
  <c r="AO45" i="24"/>
  <c r="AM46" i="24"/>
  <c r="AN46" i="24"/>
  <c r="AO46" i="24"/>
  <c r="AM47" i="24"/>
  <c r="AN47" i="24"/>
  <c r="AO47" i="24"/>
  <c r="AM48" i="24"/>
  <c r="AN48" i="24"/>
  <c r="AO48" i="24"/>
  <c r="AM49" i="24"/>
  <c r="AN49" i="24"/>
  <c r="AO49" i="24"/>
  <c r="AM50" i="24"/>
  <c r="AN50" i="24"/>
  <c r="AO50" i="24"/>
  <c r="AM51" i="24"/>
  <c r="AN51" i="24"/>
  <c r="AO51" i="24"/>
  <c r="AM52" i="24"/>
  <c r="AN52" i="24"/>
  <c r="AO52" i="24"/>
  <c r="AM53" i="24"/>
  <c r="AN53" i="24"/>
  <c r="AO53" i="24"/>
  <c r="AM54" i="24"/>
  <c r="AN54" i="24"/>
  <c r="AO54" i="24"/>
  <c r="AM55" i="24"/>
  <c r="AN55" i="24"/>
  <c r="AO55" i="24"/>
  <c r="AP31" i="24" l="1"/>
  <c r="AW12" i="24" s="1"/>
  <c r="AP23" i="24"/>
  <c r="AP19" i="24"/>
  <c r="AP12" i="24"/>
  <c r="AP3" i="24"/>
  <c r="BE2" i="24" s="1"/>
  <c r="AP4" i="24"/>
  <c r="AP5" i="24"/>
  <c r="BQ3" i="24" s="1"/>
  <c r="AP53" i="24"/>
  <c r="AP49" i="24"/>
  <c r="AP41" i="24"/>
  <c r="AP21" i="24"/>
  <c r="BE10" i="24" s="1"/>
  <c r="AP6" i="24"/>
  <c r="AP7" i="24"/>
  <c r="AW2" i="24" s="1"/>
  <c r="AN56" i="24"/>
  <c r="AP45" i="24"/>
  <c r="BM6" i="24" s="1"/>
  <c r="AP20" i="24"/>
  <c r="AP27" i="24"/>
  <c r="BQ5" i="24" s="1"/>
  <c r="AP26" i="24"/>
  <c r="AS16" i="24" s="1"/>
  <c r="AP24" i="24"/>
  <c r="BI8" i="24" s="1"/>
  <c r="AP8" i="24"/>
  <c r="AP55" i="24"/>
  <c r="AP51" i="24"/>
  <c r="AP47" i="24"/>
  <c r="BM7" i="24" s="1"/>
  <c r="AP43" i="24"/>
  <c r="AW15" i="24" s="1"/>
  <c r="AP39" i="24"/>
  <c r="BI13" i="24" s="1"/>
  <c r="AP35" i="24"/>
  <c r="AP16" i="24"/>
  <c r="AS9" i="24" s="1"/>
  <c r="AM56" i="24"/>
  <c r="AP52" i="24"/>
  <c r="AP48" i="24"/>
  <c r="AP44" i="24"/>
  <c r="AS26" i="24" s="1"/>
  <c r="AP40" i="24"/>
  <c r="BE11" i="24" s="1"/>
  <c r="AP36" i="24"/>
  <c r="BQ9" i="24" s="1"/>
  <c r="AP30" i="24"/>
  <c r="AW11" i="24" s="1"/>
  <c r="AP28" i="24"/>
  <c r="BI10" i="24" s="1"/>
  <c r="AP54" i="24"/>
  <c r="BQ15" i="24" s="1"/>
  <c r="AP50" i="24"/>
  <c r="AP46" i="24"/>
  <c r="BQ12" i="24" s="1"/>
  <c r="AP42" i="24"/>
  <c r="BI14" i="24" s="1"/>
  <c r="AP32" i="24"/>
  <c r="AS19" i="24" s="1"/>
  <c r="AP22" i="24"/>
  <c r="AP15" i="24"/>
  <c r="BQ16" i="24"/>
  <c r="AW20" i="24"/>
  <c r="AW19" i="24"/>
  <c r="BI16" i="24"/>
  <c r="AS29" i="24"/>
  <c r="BU6" i="24"/>
  <c r="AS30" i="24"/>
  <c r="AS28" i="24"/>
  <c r="BM8" i="24"/>
  <c r="AW16" i="24"/>
  <c r="BI15" i="24"/>
  <c r="BQ14" i="24"/>
  <c r="BA5" i="24"/>
  <c r="BA6" i="24"/>
  <c r="BM9" i="24"/>
  <c r="AW18" i="24"/>
  <c r="BQ13" i="24"/>
  <c r="AW17" i="24"/>
  <c r="AS24" i="24"/>
  <c r="BE12" i="24"/>
  <c r="BM3" i="24"/>
  <c r="AW7" i="24"/>
  <c r="AP14" i="24"/>
  <c r="AS7" i="24"/>
  <c r="AW3" i="24"/>
  <c r="AP10" i="24"/>
  <c r="AP9" i="24"/>
  <c r="BE4" i="24" s="1"/>
  <c r="BQ7" i="24"/>
  <c r="BQ6" i="24"/>
  <c r="BQ2" i="24"/>
  <c r="AO56" i="24"/>
  <c r="BI7" i="24"/>
  <c r="AS13" i="24"/>
  <c r="AS2" i="24"/>
  <c r="BI2" i="24"/>
  <c r="AP37" i="24"/>
  <c r="BQ10" i="24" s="1"/>
  <c r="AP33" i="24"/>
  <c r="AP18" i="24"/>
  <c r="BE9" i="24" s="1"/>
  <c r="AP38" i="24"/>
  <c r="AP34" i="24"/>
  <c r="AP29" i="24"/>
  <c r="AP25" i="24"/>
  <c r="AP17" i="24"/>
  <c r="AP13" i="24"/>
  <c r="BE7" i="24" s="1"/>
  <c r="BE6" i="24"/>
  <c r="BE3" i="24"/>
  <c r="BM4" i="24"/>
  <c r="AW8" i="24"/>
  <c r="BI5" i="24"/>
  <c r="AS8" i="24"/>
  <c r="AS4" i="24"/>
  <c r="BI4" i="24"/>
  <c r="AS3" i="24"/>
  <c r="BI3" i="24"/>
  <c r="AW9" i="24"/>
  <c r="BM5" i="24"/>
  <c r="AS23" i="24"/>
  <c r="BI6" i="24"/>
  <c r="AS12" i="24"/>
  <c r="AS11" i="24"/>
  <c r="BA3" i="24"/>
  <c r="BA2" i="24"/>
  <c r="H4" i="21"/>
  <c r="H6" i="21"/>
  <c r="H8" i="21"/>
  <c r="H10" i="21"/>
  <c r="H14" i="21"/>
  <c r="H16" i="21"/>
  <c r="H19" i="21"/>
  <c r="H21" i="21"/>
  <c r="H22" i="21"/>
  <c r="H28" i="21"/>
  <c r="H31" i="21"/>
  <c r="H32" i="21"/>
  <c r="H35" i="21"/>
  <c r="H37" i="21"/>
  <c r="H38" i="21"/>
  <c r="H41" i="21"/>
  <c r="H44" i="21"/>
  <c r="H47" i="21"/>
  <c r="H48" i="21"/>
  <c r="H50" i="21"/>
  <c r="H51" i="21"/>
  <c r="H54" i="21"/>
  <c r="H55" i="21"/>
  <c r="H56" i="21"/>
  <c r="H3" i="21"/>
  <c r="E36" i="12"/>
  <c r="H53" i="21" s="1"/>
  <c r="E35" i="12"/>
  <c r="H52" i="21" s="1"/>
  <c r="E34" i="12"/>
  <c r="H49" i="21" s="1"/>
  <c r="AW5" i="24" l="1"/>
  <c r="AS25" i="24"/>
  <c r="AS17" i="24"/>
  <c r="BA7" i="24"/>
  <c r="BM2" i="24"/>
  <c r="BM10" i="24" s="1"/>
  <c r="BM31" i="24" s="1"/>
  <c r="BM32" i="24" s="1"/>
  <c r="E14" i="17" s="1"/>
  <c r="W48" i="21" s="1"/>
  <c r="AS14" i="24"/>
  <c r="AS27" i="24"/>
  <c r="BA4" i="24"/>
  <c r="BA8" i="24" s="1"/>
  <c r="BA31" i="24" s="1"/>
  <c r="BA32" i="24" s="1"/>
  <c r="E13" i="13" s="1"/>
  <c r="AP56" i="24"/>
  <c r="AP57" i="24" s="1"/>
  <c r="E61" i="23" s="1"/>
  <c r="C48" i="21" s="1"/>
  <c r="BQ11" i="24"/>
  <c r="BI11" i="24"/>
  <c r="AS21" i="24"/>
  <c r="BU5" i="24"/>
  <c r="AW14" i="24"/>
  <c r="BU4" i="24"/>
  <c r="AS20" i="24"/>
  <c r="AW6" i="24"/>
  <c r="AS10" i="24"/>
  <c r="BI12" i="24"/>
  <c r="AS22" i="24"/>
  <c r="AW4" i="24"/>
  <c r="BE8" i="24"/>
  <c r="BQ4" i="24"/>
  <c r="AW10" i="24"/>
  <c r="AS18" i="24"/>
  <c r="BU3" i="24"/>
  <c r="AW13" i="24"/>
  <c r="BQ8" i="24"/>
  <c r="BI9" i="24"/>
  <c r="AS15" i="24"/>
  <c r="AS5" i="24"/>
  <c r="BE5" i="24"/>
  <c r="BE13" i="24" s="1"/>
  <c r="BE31" i="24" s="1"/>
  <c r="AS31" i="24" l="1"/>
  <c r="BI17" i="24"/>
  <c r="BI31" i="24" s="1"/>
  <c r="BU7" i="24"/>
  <c r="BU31" i="24" s="1"/>
  <c r="BQ17" i="24"/>
  <c r="BQ31" i="24" s="1"/>
  <c r="AW21" i="24"/>
  <c r="AW31" i="24" s="1"/>
  <c r="E9" i="23"/>
  <c r="C4" i="21" s="1"/>
  <c r="E10" i="23"/>
  <c r="C5" i="21" s="1"/>
  <c r="E11" i="23"/>
  <c r="C6" i="21" s="1"/>
  <c r="E12" i="23"/>
  <c r="C7" i="21" s="1"/>
  <c r="E13" i="23"/>
  <c r="C8" i="21" s="1"/>
  <c r="E14" i="23"/>
  <c r="C9" i="21" s="1"/>
  <c r="E15" i="23"/>
  <c r="C10" i="21" s="1"/>
  <c r="E16" i="23"/>
  <c r="C11" i="21" s="1"/>
  <c r="E17" i="23"/>
  <c r="C12" i="21" s="1"/>
  <c r="E18" i="23"/>
  <c r="C13" i="21" s="1"/>
  <c r="E19" i="23"/>
  <c r="C14" i="21" s="1"/>
  <c r="E20" i="23"/>
  <c r="C15" i="21" s="1"/>
  <c r="E21" i="23"/>
  <c r="C16" i="21" s="1"/>
  <c r="E22" i="23"/>
  <c r="C17" i="21" s="1"/>
  <c r="E23" i="23"/>
  <c r="C18" i="21" s="1"/>
  <c r="E24" i="23"/>
  <c r="C19" i="21" s="1"/>
  <c r="E25" i="23"/>
  <c r="C20" i="21" s="1"/>
  <c r="E26" i="23"/>
  <c r="C21" i="21" s="1"/>
  <c r="E27" i="23"/>
  <c r="C22" i="21" s="1"/>
  <c r="E28" i="23"/>
  <c r="C23" i="21" s="1"/>
  <c r="E29" i="23"/>
  <c r="C24" i="21" s="1"/>
  <c r="E30" i="23"/>
  <c r="C25" i="21" s="1"/>
  <c r="E31" i="23"/>
  <c r="C26" i="21" s="1"/>
  <c r="E32" i="23"/>
  <c r="C27" i="21" s="1"/>
  <c r="E33" i="23"/>
  <c r="C28" i="21" s="1"/>
  <c r="E34" i="23"/>
  <c r="C29" i="21" s="1"/>
  <c r="E35" i="23"/>
  <c r="C30" i="21" s="1"/>
  <c r="E36" i="23"/>
  <c r="C31" i="21" s="1"/>
  <c r="E37" i="23"/>
  <c r="C32" i="21" s="1"/>
  <c r="E38" i="23"/>
  <c r="C33" i="21" s="1"/>
  <c r="E39" i="23"/>
  <c r="C34" i="21" s="1"/>
  <c r="E40" i="23"/>
  <c r="C35" i="21" s="1"/>
  <c r="E41" i="23"/>
  <c r="C36" i="21" s="1"/>
  <c r="E42" i="23"/>
  <c r="C37" i="21" s="1"/>
  <c r="E43" i="23"/>
  <c r="C38" i="21" s="1"/>
  <c r="E44" i="23"/>
  <c r="C39" i="21" s="1"/>
  <c r="E45" i="23"/>
  <c r="C40" i="21" s="1"/>
  <c r="E46" i="23"/>
  <c r="C41" i="21" s="1"/>
  <c r="E47" i="23"/>
  <c r="C42" i="21" s="1"/>
  <c r="E48" i="23"/>
  <c r="C43" i="21" s="1"/>
  <c r="E49" i="23"/>
  <c r="C44" i="21" s="1"/>
  <c r="E50" i="23"/>
  <c r="C45" i="21" s="1"/>
  <c r="E51" i="23"/>
  <c r="C46" i="21" s="1"/>
  <c r="E52" i="23"/>
  <c r="C47" i="21" s="1"/>
  <c r="E53" i="23"/>
  <c r="C49" i="21" s="1"/>
  <c r="E54" i="23"/>
  <c r="C50" i="21" s="1"/>
  <c r="E55" i="23"/>
  <c r="C52" i="21" s="1"/>
  <c r="E56" i="23"/>
  <c r="C53" i="21" s="1"/>
  <c r="E57" i="23"/>
  <c r="C54" i="21" s="1"/>
  <c r="E58" i="23"/>
  <c r="C51" i="21" s="1"/>
  <c r="E59" i="23"/>
  <c r="C55" i="21" s="1"/>
  <c r="E60" i="23"/>
  <c r="C56" i="21" s="1"/>
  <c r="E8" i="23"/>
  <c r="C3" i="21" s="1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E48" i="21" s="1"/>
  <c r="D49" i="21"/>
  <c r="D50" i="21"/>
  <c r="D51" i="21"/>
  <c r="D52" i="21"/>
  <c r="D53" i="21"/>
  <c r="D54" i="21"/>
  <c r="D55" i="21"/>
  <c r="D56" i="21"/>
  <c r="D3" i="21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8" i="22"/>
  <c r="E56" i="21" l="1"/>
  <c r="E53" i="21"/>
  <c r="E49" i="21"/>
  <c r="E54" i="21"/>
  <c r="E55" i="21"/>
  <c r="E52" i="21"/>
  <c r="E51" i="21"/>
  <c r="E50" i="21"/>
  <c r="AC4" i="21"/>
  <c r="AC5" i="21"/>
  <c r="AC6" i="21"/>
  <c r="AC7" i="21"/>
  <c r="AC8" i="21"/>
  <c r="AC9" i="21"/>
  <c r="AC10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D22" i="21" s="1"/>
  <c r="AC23" i="21"/>
  <c r="AC24" i="21"/>
  <c r="AC25" i="21"/>
  <c r="AC26" i="21"/>
  <c r="AC27" i="21"/>
  <c r="AC28" i="21"/>
  <c r="AC29" i="21"/>
  <c r="AC31" i="21"/>
  <c r="AC32" i="21"/>
  <c r="AC33" i="21"/>
  <c r="AC35" i="21"/>
  <c r="AC37" i="21"/>
  <c r="AC38" i="21"/>
  <c r="AC39" i="21"/>
  <c r="AC40" i="21"/>
  <c r="AC41" i="21"/>
  <c r="AC42" i="21"/>
  <c r="AC43" i="21"/>
  <c r="AC44" i="21"/>
  <c r="AC45" i="21"/>
  <c r="AC46" i="21"/>
  <c r="AC47" i="21"/>
  <c r="AC48" i="21"/>
  <c r="AC49" i="21"/>
  <c r="AC50" i="21"/>
  <c r="AC51" i="21"/>
  <c r="AC52" i="21"/>
  <c r="AC54" i="21"/>
  <c r="AC55" i="21"/>
  <c r="AC56" i="21"/>
  <c r="T56" i="21"/>
  <c r="Q56" i="21"/>
  <c r="N56" i="21"/>
  <c r="T55" i="21"/>
  <c r="Q55" i="21"/>
  <c r="N55" i="21"/>
  <c r="Z54" i="21"/>
  <c r="T54" i="21"/>
  <c r="Q54" i="21"/>
  <c r="Z53" i="21"/>
  <c r="T53" i="21"/>
  <c r="Q53" i="21"/>
  <c r="N53" i="21"/>
  <c r="Z52" i="21"/>
  <c r="Q52" i="21"/>
  <c r="N52" i="21"/>
  <c r="T51" i="21"/>
  <c r="Q51" i="21"/>
  <c r="T50" i="21"/>
  <c r="Q50" i="21"/>
  <c r="N50" i="21"/>
  <c r="Z49" i="21"/>
  <c r="T49" i="21"/>
  <c r="Q49" i="21"/>
  <c r="N49" i="21"/>
  <c r="Z48" i="21"/>
  <c r="T48" i="21"/>
  <c r="Q48" i="21"/>
  <c r="N48" i="21"/>
  <c r="T47" i="21"/>
  <c r="Q47" i="21"/>
  <c r="N47" i="21"/>
  <c r="Z46" i="21"/>
  <c r="T46" i="21"/>
  <c r="Q46" i="21"/>
  <c r="N46" i="21"/>
  <c r="Z45" i="21"/>
  <c r="W45" i="21"/>
  <c r="Q45" i="21"/>
  <c r="N45" i="21"/>
  <c r="W44" i="21"/>
  <c r="T44" i="21"/>
  <c r="Q44" i="21"/>
  <c r="N44" i="21"/>
  <c r="Z43" i="21"/>
  <c r="W43" i="21"/>
  <c r="Q43" i="21"/>
  <c r="N43" i="21"/>
  <c r="Z42" i="21"/>
  <c r="W42" i="21"/>
  <c r="T42" i="21"/>
  <c r="N42" i="21"/>
  <c r="Z41" i="21"/>
  <c r="W41" i="21"/>
  <c r="T41" i="21"/>
  <c r="Z40" i="21"/>
  <c r="W40" i="21"/>
  <c r="Q40" i="21"/>
  <c r="N40" i="21"/>
  <c r="Z39" i="21"/>
  <c r="W39" i="21"/>
  <c r="Q39" i="21"/>
  <c r="N39" i="21"/>
  <c r="W38" i="21"/>
  <c r="T38" i="21"/>
  <c r="Q38" i="21"/>
  <c r="N38" i="21"/>
  <c r="W37" i="21"/>
  <c r="T37" i="21"/>
  <c r="Q37" i="21"/>
  <c r="N37" i="21"/>
  <c r="Z36" i="21"/>
  <c r="W36" i="21"/>
  <c r="T36" i="21"/>
  <c r="Q36" i="21"/>
  <c r="N36" i="21"/>
  <c r="W35" i="21"/>
  <c r="T35" i="21"/>
  <c r="Q35" i="21"/>
  <c r="N35" i="21"/>
  <c r="Z34" i="21"/>
  <c r="W34" i="21"/>
  <c r="T34" i="21"/>
  <c r="Q34" i="21"/>
  <c r="N34" i="21"/>
  <c r="Z33" i="21"/>
  <c r="W33" i="21"/>
  <c r="Q33" i="21"/>
  <c r="N33" i="21"/>
  <c r="W32" i="21"/>
  <c r="T32" i="21"/>
  <c r="Q32" i="21"/>
  <c r="N32" i="21"/>
  <c r="W31" i="21"/>
  <c r="T31" i="21"/>
  <c r="Q31" i="21"/>
  <c r="N31" i="21"/>
  <c r="Z30" i="21"/>
  <c r="W30" i="21"/>
  <c r="T30" i="21"/>
  <c r="Q30" i="21"/>
  <c r="N30" i="21"/>
  <c r="Z29" i="21"/>
  <c r="W29" i="21"/>
  <c r="Q29" i="21"/>
  <c r="N29" i="21"/>
  <c r="W28" i="21"/>
  <c r="T28" i="21"/>
  <c r="Q28" i="21"/>
  <c r="N28" i="21"/>
  <c r="Z27" i="21"/>
  <c r="T27" i="21"/>
  <c r="Q27" i="21"/>
  <c r="Z26" i="21"/>
  <c r="W26" i="21"/>
  <c r="Q26" i="21"/>
  <c r="N26" i="21"/>
  <c r="Z25" i="21"/>
  <c r="W25" i="21"/>
  <c r="Q25" i="21"/>
  <c r="N25" i="21"/>
  <c r="Z24" i="21"/>
  <c r="W24" i="21"/>
  <c r="Q24" i="21"/>
  <c r="N24" i="21"/>
  <c r="Z23" i="21"/>
  <c r="W23" i="21"/>
  <c r="Q23" i="21"/>
  <c r="N23" i="21"/>
  <c r="Z22" i="21"/>
  <c r="W22" i="21"/>
  <c r="T22" i="21"/>
  <c r="N22" i="21"/>
  <c r="Z21" i="21"/>
  <c r="T21" i="21"/>
  <c r="Q21" i="21"/>
  <c r="N21" i="21"/>
  <c r="Z20" i="21"/>
  <c r="T20" i="21"/>
  <c r="Q20" i="21"/>
  <c r="N20" i="21"/>
  <c r="Z19" i="21"/>
  <c r="W19" i="21"/>
  <c r="T19" i="21"/>
  <c r="N19" i="21"/>
  <c r="Z18" i="21"/>
  <c r="W18" i="21"/>
  <c r="T18" i="21"/>
  <c r="Q18" i="21"/>
  <c r="N18" i="21"/>
  <c r="Z17" i="21"/>
  <c r="T17" i="21"/>
  <c r="Q17" i="21"/>
  <c r="N17" i="21"/>
  <c r="W16" i="21"/>
  <c r="T16" i="21"/>
  <c r="N16" i="21"/>
  <c r="Z15" i="21"/>
  <c r="W15" i="21"/>
  <c r="Q15" i="21"/>
  <c r="N15" i="21"/>
  <c r="Z14" i="21"/>
  <c r="W14" i="21"/>
  <c r="T14" i="21"/>
  <c r="N14" i="21"/>
  <c r="Z13" i="21"/>
  <c r="W13" i="21"/>
  <c r="T13" i="21"/>
  <c r="Q13" i="21"/>
  <c r="N13" i="21"/>
  <c r="Z12" i="21"/>
  <c r="W12" i="21"/>
  <c r="T12" i="21"/>
  <c r="N12" i="21"/>
  <c r="Z11" i="21"/>
  <c r="W11" i="21"/>
  <c r="T11" i="21"/>
  <c r="N11" i="21"/>
  <c r="Z10" i="21"/>
  <c r="W10" i="21"/>
  <c r="T10" i="21"/>
  <c r="N10" i="21"/>
  <c r="Z9" i="21"/>
  <c r="W9" i="21"/>
  <c r="Q9" i="21"/>
  <c r="N9" i="21"/>
  <c r="Z8" i="21"/>
  <c r="W8" i="21"/>
  <c r="T8" i="21"/>
  <c r="Z7" i="21"/>
  <c r="W7" i="21"/>
  <c r="Q7" i="21"/>
  <c r="N7" i="21"/>
  <c r="W6" i="21"/>
  <c r="T6" i="21"/>
  <c r="Q6" i="21"/>
  <c r="N6" i="21"/>
  <c r="Z5" i="21"/>
  <c r="W5" i="21"/>
  <c r="Q5" i="21"/>
  <c r="N5" i="21"/>
  <c r="W4" i="21"/>
  <c r="T4" i="21"/>
  <c r="N4" i="21"/>
  <c r="Z3" i="21"/>
  <c r="W3" i="21"/>
  <c r="T3" i="21"/>
  <c r="Q3" i="21"/>
  <c r="N3" i="21"/>
  <c r="E3" i="21" l="1"/>
  <c r="AA3" i="21"/>
  <c r="I41" i="21"/>
  <c r="U41" i="21"/>
  <c r="AA48" i="21"/>
  <c r="O3" i="21"/>
  <c r="E5" i="21"/>
  <c r="O5" i="21"/>
  <c r="O46" i="21"/>
  <c r="AD17" i="21"/>
  <c r="L3" i="21"/>
  <c r="X35" i="21"/>
  <c r="L39" i="21"/>
  <c r="X39" i="21"/>
  <c r="O11" i="21"/>
  <c r="E41" i="21"/>
  <c r="O43" i="21"/>
  <c r="E45" i="21"/>
  <c r="X3" i="21"/>
  <c r="X5" i="21"/>
  <c r="I19" i="21"/>
  <c r="I10" i="21"/>
  <c r="AD38" i="21"/>
  <c r="X16" i="21"/>
  <c r="AA29" i="21"/>
  <c r="X30" i="21"/>
  <c r="L34" i="21"/>
  <c r="X34" i="21"/>
  <c r="E12" i="21"/>
  <c r="O16" i="21"/>
  <c r="E18" i="21"/>
  <c r="O18" i="21"/>
  <c r="AA18" i="21"/>
  <c r="E26" i="21"/>
  <c r="O26" i="21"/>
  <c r="R25" i="21"/>
  <c r="AD25" i="21"/>
  <c r="AD31" i="21"/>
  <c r="AA33" i="21"/>
  <c r="AD33" i="21"/>
  <c r="U10" i="21"/>
  <c r="AD12" i="21"/>
  <c r="X13" i="21"/>
  <c r="O14" i="21"/>
  <c r="R20" i="21"/>
  <c r="L24" i="21"/>
  <c r="L25" i="21"/>
  <c r="X25" i="21"/>
  <c r="AA26" i="21"/>
  <c r="AD28" i="21"/>
  <c r="AD35" i="21"/>
  <c r="AD37" i="21"/>
  <c r="L38" i="21"/>
  <c r="X38" i="21"/>
  <c r="I48" i="21"/>
  <c r="U48" i="21"/>
  <c r="I54" i="21"/>
  <c r="U54" i="21"/>
  <c r="R21" i="21"/>
  <c r="AD21" i="21"/>
  <c r="AD27" i="21"/>
  <c r="AD29" i="21"/>
  <c r="I6" i="21"/>
  <c r="I3" i="21"/>
  <c r="E8" i="21"/>
  <c r="E10" i="21"/>
  <c r="U12" i="21"/>
  <c r="E13" i="21"/>
  <c r="O13" i="21"/>
  <c r="I14" i="21"/>
  <c r="O21" i="21"/>
  <c r="E23" i="21"/>
  <c r="AA23" i="21"/>
  <c r="E25" i="21"/>
  <c r="AA25" i="21"/>
  <c r="X31" i="21"/>
  <c r="AD32" i="21"/>
  <c r="AD39" i="21"/>
  <c r="O45" i="21"/>
  <c r="R45" i="21"/>
  <c r="L46" i="21"/>
  <c r="E47" i="21"/>
  <c r="U51" i="21"/>
  <c r="R9" i="21"/>
  <c r="AA8" i="21"/>
  <c r="R49" i="21"/>
  <c r="R53" i="21"/>
  <c r="U6" i="21"/>
  <c r="O7" i="21"/>
  <c r="AD8" i="21"/>
  <c r="X9" i="21"/>
  <c r="R13" i="21"/>
  <c r="I16" i="21"/>
  <c r="AD16" i="21"/>
  <c r="U22" i="21"/>
  <c r="AA27" i="21"/>
  <c r="L29" i="21"/>
  <c r="X29" i="21"/>
  <c r="L33" i="21"/>
  <c r="X33" i="21"/>
  <c r="L37" i="21"/>
  <c r="X37" i="21"/>
  <c r="AA39" i="21"/>
  <c r="U44" i="21"/>
  <c r="U47" i="21"/>
  <c r="I49" i="21"/>
  <c r="I53" i="21"/>
  <c r="U53" i="21"/>
  <c r="R17" i="21"/>
  <c r="AA36" i="21"/>
  <c r="AA40" i="21"/>
  <c r="O44" i="21"/>
  <c r="AD44" i="21"/>
  <c r="O49" i="21"/>
  <c r="O53" i="21"/>
  <c r="U3" i="21"/>
  <c r="E4" i="21"/>
  <c r="O4" i="21"/>
  <c r="E6" i="21"/>
  <c r="I8" i="21"/>
  <c r="U8" i="21"/>
  <c r="E9" i="21"/>
  <c r="O9" i="21"/>
  <c r="AA12" i="21"/>
  <c r="U18" i="21"/>
  <c r="L28" i="21"/>
  <c r="X28" i="21"/>
  <c r="AA30" i="21"/>
  <c r="X32" i="21"/>
  <c r="AA34" i="21"/>
  <c r="L36" i="21"/>
  <c r="X36" i="21"/>
  <c r="X44" i="21"/>
  <c r="O48" i="21"/>
  <c r="R48" i="21"/>
  <c r="X55" i="21"/>
  <c r="O19" i="21"/>
  <c r="R24" i="21"/>
  <c r="E11" i="21"/>
  <c r="O15" i="21"/>
  <c r="AA19" i="21"/>
  <c r="O6" i="21"/>
  <c r="AA10" i="21"/>
  <c r="O40" i="21"/>
  <c r="X51" i="21"/>
  <c r="O52" i="21"/>
  <c r="AA52" i="21"/>
  <c r="O17" i="21"/>
  <c r="AD4" i="21"/>
  <c r="E7" i="21"/>
  <c r="AD24" i="21"/>
  <c r="AA43" i="21"/>
  <c r="E43" i="21"/>
  <c r="AD43" i="21"/>
  <c r="I4" i="21"/>
  <c r="U4" i="21"/>
  <c r="O10" i="21"/>
  <c r="U11" i="21"/>
  <c r="R3" i="21"/>
  <c r="L4" i="21"/>
  <c r="X4" i="21"/>
  <c r="AA5" i="21"/>
  <c r="R6" i="21"/>
  <c r="X8" i="21"/>
  <c r="AA9" i="21"/>
  <c r="O12" i="21"/>
  <c r="X12" i="21"/>
  <c r="U13" i="21"/>
  <c r="E17" i="21"/>
  <c r="U17" i="21"/>
  <c r="E19" i="21"/>
  <c r="AA21" i="21"/>
  <c r="O22" i="21"/>
  <c r="AA22" i="21"/>
  <c r="X24" i="21"/>
  <c r="R27" i="21"/>
  <c r="R28" i="21"/>
  <c r="R29" i="21"/>
  <c r="R30" i="21"/>
  <c r="R31" i="21"/>
  <c r="R32" i="21"/>
  <c r="R33" i="21"/>
  <c r="R34" i="21"/>
  <c r="R35" i="21"/>
  <c r="R36" i="21"/>
  <c r="R37" i="21"/>
  <c r="R38" i="21"/>
  <c r="R39" i="21"/>
  <c r="AA17" i="21"/>
  <c r="AD18" i="21"/>
  <c r="AA20" i="21"/>
  <c r="I21" i="21"/>
  <c r="E22" i="21"/>
  <c r="AA24" i="21"/>
  <c r="O25" i="21"/>
  <c r="E28" i="21"/>
  <c r="E30" i="21"/>
  <c r="E32" i="21"/>
  <c r="E34" i="21"/>
  <c r="E36" i="21"/>
  <c r="E38" i="21"/>
  <c r="E40" i="21"/>
  <c r="X40" i="21"/>
  <c r="AA41" i="21"/>
  <c r="E44" i="21"/>
  <c r="I47" i="21"/>
  <c r="AD47" i="21"/>
  <c r="AD48" i="21"/>
  <c r="U49" i="21"/>
  <c r="I52" i="21"/>
  <c r="R52" i="21"/>
  <c r="O55" i="21"/>
  <c r="I56" i="21"/>
  <c r="U56" i="21"/>
  <c r="AA45" i="21"/>
  <c r="I51" i="21"/>
  <c r="AD51" i="21"/>
  <c r="AA54" i="21"/>
  <c r="R55" i="21"/>
  <c r="AD55" i="21"/>
  <c r="X56" i="21"/>
  <c r="E21" i="21"/>
  <c r="U21" i="21"/>
  <c r="I22" i="21"/>
  <c r="O24" i="21"/>
  <c r="E27" i="21"/>
  <c r="E29" i="21"/>
  <c r="E31" i="21"/>
  <c r="E33" i="21"/>
  <c r="E35" i="21"/>
  <c r="E37" i="21"/>
  <c r="E39" i="21"/>
  <c r="I44" i="21"/>
  <c r="R44" i="21"/>
  <c r="O47" i="21"/>
  <c r="X47" i="21"/>
  <c r="X48" i="21"/>
  <c r="AA49" i="21"/>
  <c r="X52" i="21"/>
  <c r="AA53" i="21"/>
  <c r="R54" i="21"/>
  <c r="AD54" i="21"/>
  <c r="I55" i="21"/>
  <c r="U55" i="21"/>
  <c r="O56" i="21"/>
  <c r="R56" i="21"/>
  <c r="AD56" i="21"/>
  <c r="L7" i="21"/>
  <c r="AA11" i="21"/>
  <c r="I50" i="21"/>
  <c r="L10" i="21"/>
  <c r="AD11" i="21"/>
  <c r="L14" i="21"/>
  <c r="AA14" i="21"/>
  <c r="E15" i="21"/>
  <c r="U20" i="21"/>
  <c r="AD23" i="21"/>
  <c r="X23" i="21"/>
  <c r="R23" i="21"/>
  <c r="L23" i="21"/>
  <c r="AA42" i="21"/>
  <c r="R5" i="21"/>
  <c r="L6" i="21"/>
  <c r="AD7" i="21"/>
  <c r="L5" i="21"/>
  <c r="AD6" i="21"/>
  <c r="X7" i="21"/>
  <c r="L9" i="21"/>
  <c r="AD10" i="21"/>
  <c r="X11" i="21"/>
  <c r="AA13" i="21"/>
  <c r="E14" i="21"/>
  <c r="U14" i="21"/>
  <c r="AD14" i="21"/>
  <c r="O20" i="21"/>
  <c r="AD20" i="21"/>
  <c r="O23" i="21"/>
  <c r="AA7" i="21"/>
  <c r="L11" i="21"/>
  <c r="AD15" i="21"/>
  <c r="X15" i="21"/>
  <c r="R15" i="21"/>
  <c r="L15" i="21"/>
  <c r="AA15" i="21"/>
  <c r="AD5" i="21"/>
  <c r="X6" i="21"/>
  <c r="R7" i="21"/>
  <c r="AD9" i="21"/>
  <c r="X10" i="21"/>
  <c r="L12" i="21"/>
  <c r="AD13" i="21"/>
  <c r="X14" i="21"/>
  <c r="U16" i="21"/>
  <c r="AD19" i="21"/>
  <c r="X19" i="21"/>
  <c r="L19" i="21"/>
  <c r="U19" i="21"/>
  <c r="AD26" i="21"/>
  <c r="U42" i="21"/>
  <c r="U50" i="21"/>
  <c r="E16" i="21"/>
  <c r="R18" i="21"/>
  <c r="X18" i="21"/>
  <c r="E20" i="21"/>
  <c r="L22" i="21"/>
  <c r="X22" i="21"/>
  <c r="E24" i="21"/>
  <c r="L26" i="21"/>
  <c r="R26" i="21"/>
  <c r="X26" i="21"/>
  <c r="L42" i="21"/>
  <c r="E46" i="21"/>
  <c r="AA46" i="21"/>
  <c r="E42" i="21"/>
  <c r="O42" i="21"/>
  <c r="U46" i="21"/>
  <c r="O50" i="21"/>
  <c r="R40" i="21"/>
  <c r="AD42" i="21"/>
  <c r="X43" i="21"/>
  <c r="L45" i="21"/>
  <c r="AD46" i="21"/>
  <c r="L49" i="21"/>
  <c r="AD50" i="21"/>
  <c r="L53" i="21"/>
  <c r="U27" i="21"/>
  <c r="I28" i="21"/>
  <c r="O28" i="21"/>
  <c r="U28" i="21"/>
  <c r="O29" i="21"/>
  <c r="O30" i="21"/>
  <c r="U30" i="21"/>
  <c r="I31" i="21"/>
  <c r="O31" i="21"/>
  <c r="U31" i="21"/>
  <c r="I32" i="21"/>
  <c r="O32" i="21"/>
  <c r="U32" i="21"/>
  <c r="O33" i="21"/>
  <c r="O34" i="21"/>
  <c r="U34" i="21"/>
  <c r="I35" i="21"/>
  <c r="O35" i="21"/>
  <c r="U35" i="21"/>
  <c r="O36" i="21"/>
  <c r="U36" i="21"/>
  <c r="I37" i="21"/>
  <c r="O37" i="21"/>
  <c r="U37" i="21"/>
  <c r="I38" i="21"/>
  <c r="O38" i="21"/>
  <c r="U38" i="21"/>
  <c r="O39" i="21"/>
  <c r="L40" i="21"/>
  <c r="AD41" i="21"/>
  <c r="X42" i="21"/>
  <c r="R43" i="21"/>
  <c r="AD45" i="21"/>
  <c r="R47" i="21"/>
  <c r="L48" i="21"/>
  <c r="AD49" i="21"/>
  <c r="X50" i="21"/>
  <c r="R51" i="21"/>
  <c r="L52" i="21"/>
  <c r="AD40" i="21"/>
  <c r="X41" i="21"/>
  <c r="L43" i="21"/>
  <c r="X45" i="21"/>
  <c r="R46" i="21"/>
  <c r="L47" i="21"/>
  <c r="R50" i="21"/>
  <c r="L51" i="21"/>
  <c r="AD52" i="21"/>
  <c r="X53" i="21"/>
  <c r="E9" i="19"/>
  <c r="AC30" i="21" s="1"/>
  <c r="AD30" i="21" s="1"/>
  <c r="E10" i="19"/>
  <c r="AC34" i="21" s="1"/>
  <c r="AD34" i="21" s="1"/>
  <c r="E11" i="19"/>
  <c r="AC36" i="21" s="1"/>
  <c r="AD36" i="21" s="1"/>
  <c r="E12" i="19"/>
  <c r="AC53" i="21" s="1"/>
  <c r="AD53" i="21" s="1"/>
  <c r="E13" i="19"/>
  <c r="E8" i="19"/>
  <c r="AC3" i="21" s="1"/>
  <c r="AD3" i="21" s="1"/>
  <c r="E9" i="17"/>
  <c r="W20" i="21" s="1"/>
  <c r="X20" i="21" s="1"/>
  <c r="E10" i="17"/>
  <c r="W21" i="21" s="1"/>
  <c r="X21" i="21" s="1"/>
  <c r="E11" i="17"/>
  <c r="W27" i="21" s="1"/>
  <c r="X27" i="21" s="1"/>
  <c r="E12" i="17"/>
  <c r="W46" i="21" s="1"/>
  <c r="X46" i="21" s="1"/>
  <c r="E13" i="17"/>
  <c r="W49" i="21" s="1"/>
  <c r="X49" i="21" s="1"/>
  <c r="E15" i="17"/>
  <c r="W54" i="21" s="1"/>
  <c r="X54" i="21" s="1"/>
  <c r="E16" i="17"/>
  <c r="E8" i="17"/>
  <c r="W17" i="21" s="1"/>
  <c r="X17" i="21" s="1"/>
  <c r="E9" i="16"/>
  <c r="T7" i="21" s="1"/>
  <c r="U7" i="21" s="1"/>
  <c r="E10" i="16"/>
  <c r="T9" i="21" s="1"/>
  <c r="U9" i="21" s="1"/>
  <c r="E11" i="16"/>
  <c r="T15" i="21" s="1"/>
  <c r="U15" i="21" s="1"/>
  <c r="E12" i="16"/>
  <c r="T23" i="21" s="1"/>
  <c r="U23" i="21" s="1"/>
  <c r="E13" i="16"/>
  <c r="T24" i="21" s="1"/>
  <c r="U24" i="21" s="1"/>
  <c r="E14" i="16"/>
  <c r="T25" i="21" s="1"/>
  <c r="U25" i="21" s="1"/>
  <c r="E15" i="16"/>
  <c r="T26" i="21" s="1"/>
  <c r="U26" i="21" s="1"/>
  <c r="E16" i="16"/>
  <c r="T29" i="21" s="1"/>
  <c r="U29" i="21" s="1"/>
  <c r="E17" i="16"/>
  <c r="T33" i="21" s="1"/>
  <c r="U33" i="21" s="1"/>
  <c r="E18" i="16"/>
  <c r="T39" i="21" s="1"/>
  <c r="U39" i="21" s="1"/>
  <c r="E19" i="16"/>
  <c r="T40" i="21" s="1"/>
  <c r="U40" i="21" s="1"/>
  <c r="E20" i="16"/>
  <c r="T43" i="21" s="1"/>
  <c r="U43" i="21" s="1"/>
  <c r="E21" i="16"/>
  <c r="T45" i="21" s="1"/>
  <c r="U45" i="21" s="1"/>
  <c r="E22" i="16"/>
  <c r="T52" i="21" s="1"/>
  <c r="U52" i="21" s="1"/>
  <c r="E23" i="16"/>
  <c r="E8" i="16"/>
  <c r="T5" i="21" s="1"/>
  <c r="U5" i="21" s="1"/>
  <c r="E9" i="14"/>
  <c r="Q8" i="21" s="1"/>
  <c r="R8" i="21" s="1"/>
  <c r="E10" i="14"/>
  <c r="Q10" i="21" s="1"/>
  <c r="R10" i="21" s="1"/>
  <c r="E11" i="14"/>
  <c r="Q11" i="21" s="1"/>
  <c r="R11" i="21" s="1"/>
  <c r="E12" i="14"/>
  <c r="Q12" i="21" s="1"/>
  <c r="R12" i="21" s="1"/>
  <c r="E13" i="14"/>
  <c r="Q14" i="21" s="1"/>
  <c r="R14" i="21" s="1"/>
  <c r="E14" i="14"/>
  <c r="Q16" i="21" s="1"/>
  <c r="R16" i="21" s="1"/>
  <c r="E15" i="14"/>
  <c r="Q19" i="21" s="1"/>
  <c r="R19" i="21" s="1"/>
  <c r="E16" i="14"/>
  <c r="Q22" i="21" s="1"/>
  <c r="R22" i="21" s="1"/>
  <c r="E17" i="14"/>
  <c r="Q41" i="21" s="1"/>
  <c r="R41" i="21" s="1"/>
  <c r="E18" i="14"/>
  <c r="Q42" i="21" s="1"/>
  <c r="R42" i="21" s="1"/>
  <c r="E19" i="14"/>
  <c r="E8" i="14"/>
  <c r="Q4" i="21" s="1"/>
  <c r="R4" i="21" s="1"/>
  <c r="E9" i="13"/>
  <c r="N27" i="21" s="1"/>
  <c r="O27" i="21" s="1"/>
  <c r="E10" i="13"/>
  <c r="N41" i="21" s="1"/>
  <c r="O41" i="21" s="1"/>
  <c r="E11" i="13"/>
  <c r="N54" i="21" s="1"/>
  <c r="O54" i="21" s="1"/>
  <c r="E12" i="13"/>
  <c r="N51" i="21" s="1"/>
  <c r="O51" i="21" s="1"/>
  <c r="E14" i="13"/>
  <c r="E8" i="13"/>
  <c r="N8" i="21" s="1"/>
  <c r="O8" i="21" s="1"/>
  <c r="E9" i="12"/>
  <c r="H7" i="21" s="1"/>
  <c r="I7" i="21" s="1"/>
  <c r="E10" i="12"/>
  <c r="H9" i="21" s="1"/>
  <c r="I9" i="21" s="1"/>
  <c r="E11" i="12"/>
  <c r="H11" i="21" s="1"/>
  <c r="I11" i="21" s="1"/>
  <c r="E12" i="12"/>
  <c r="H12" i="21" s="1"/>
  <c r="I12" i="21" s="1"/>
  <c r="E13" i="12"/>
  <c r="H13" i="21" s="1"/>
  <c r="I13" i="21" s="1"/>
  <c r="E14" i="12"/>
  <c r="H15" i="21" s="1"/>
  <c r="I15" i="21" s="1"/>
  <c r="E15" i="12"/>
  <c r="H17" i="21" s="1"/>
  <c r="I17" i="21" s="1"/>
  <c r="E16" i="12"/>
  <c r="H18" i="21" s="1"/>
  <c r="I18" i="21" s="1"/>
  <c r="E17" i="12"/>
  <c r="H20" i="21" s="1"/>
  <c r="I20" i="21" s="1"/>
  <c r="E18" i="12"/>
  <c r="H23" i="21" s="1"/>
  <c r="I23" i="21" s="1"/>
  <c r="E19" i="12"/>
  <c r="H24" i="21" s="1"/>
  <c r="I24" i="21" s="1"/>
  <c r="E20" i="12"/>
  <c r="H25" i="21" s="1"/>
  <c r="I25" i="21" s="1"/>
  <c r="E21" i="12"/>
  <c r="H26" i="21" s="1"/>
  <c r="I26" i="21" s="1"/>
  <c r="E22" i="12"/>
  <c r="H27" i="21" s="1"/>
  <c r="I27" i="21" s="1"/>
  <c r="E23" i="12"/>
  <c r="H29" i="21" s="1"/>
  <c r="I29" i="21" s="1"/>
  <c r="E24" i="12"/>
  <c r="H30" i="21" s="1"/>
  <c r="I30" i="21" s="1"/>
  <c r="E25" i="12"/>
  <c r="H33" i="21" s="1"/>
  <c r="I33" i="21" s="1"/>
  <c r="E26" i="12"/>
  <c r="H34" i="21" s="1"/>
  <c r="I34" i="21" s="1"/>
  <c r="E27" i="12"/>
  <c r="H36" i="21" s="1"/>
  <c r="I36" i="21" s="1"/>
  <c r="E28" i="12"/>
  <c r="H39" i="21" s="1"/>
  <c r="I39" i="21" s="1"/>
  <c r="E29" i="12"/>
  <c r="H40" i="21" s="1"/>
  <c r="I40" i="21" s="1"/>
  <c r="E30" i="12"/>
  <c r="H42" i="21" s="1"/>
  <c r="I42" i="21" s="1"/>
  <c r="E31" i="12"/>
  <c r="H43" i="21" s="1"/>
  <c r="I43" i="21" s="1"/>
  <c r="E32" i="12"/>
  <c r="H45" i="21" s="1"/>
  <c r="I45" i="21" s="1"/>
  <c r="E33" i="12"/>
  <c r="H46" i="21" s="1"/>
  <c r="I46" i="21" s="1"/>
  <c r="E8" i="12"/>
  <c r="H5" i="21" s="1"/>
  <c r="I5" i="21" s="1"/>
  <c r="E9" i="11"/>
  <c r="L13" i="21" s="1"/>
  <c r="E10" i="11"/>
  <c r="L16" i="21" s="1"/>
  <c r="E11" i="11"/>
  <c r="L17" i="21" s="1"/>
  <c r="E12" i="11"/>
  <c r="L18" i="21" s="1"/>
  <c r="E13" i="11"/>
  <c r="L20" i="21" s="1"/>
  <c r="E14" i="11"/>
  <c r="L21" i="21" s="1"/>
  <c r="E15" i="11"/>
  <c r="L27" i="21" s="1"/>
  <c r="E16" i="11"/>
  <c r="L30" i="21" s="1"/>
  <c r="E17" i="11"/>
  <c r="L31" i="21" s="1"/>
  <c r="E18" i="11"/>
  <c r="L32" i="21" s="1"/>
  <c r="E19" i="11"/>
  <c r="L35" i="21" s="1"/>
  <c r="E20" i="11"/>
  <c r="L41" i="21" s="1"/>
  <c r="E21" i="11"/>
  <c r="L44" i="21" s="1"/>
  <c r="E22" i="11"/>
  <c r="E23" i="11"/>
  <c r="E24" i="11"/>
  <c r="L50" i="21" s="1"/>
  <c r="E25" i="11"/>
  <c r="L54" i="21" s="1"/>
  <c r="E26" i="11"/>
  <c r="L55" i="21" s="1"/>
  <c r="E27" i="11"/>
  <c r="L56" i="21" s="1"/>
  <c r="E28" i="11"/>
  <c r="E8" i="11"/>
  <c r="L8" i="21" s="1"/>
  <c r="Z6" i="21"/>
  <c r="AA6" i="21" s="1"/>
  <c r="Z16" i="21"/>
  <c r="AA16" i="21" s="1"/>
  <c r="Z28" i="21"/>
  <c r="AA28" i="21" s="1"/>
  <c r="Z31" i="21"/>
  <c r="AA31" i="21" s="1"/>
  <c r="Z32" i="21"/>
  <c r="AA32" i="21" s="1"/>
  <c r="Z35" i="21"/>
  <c r="AA35" i="21" s="1"/>
  <c r="Z37" i="21"/>
  <c r="AA37" i="21" s="1"/>
  <c r="Z38" i="21"/>
  <c r="AA38" i="21" s="1"/>
  <c r="Z44" i="21"/>
  <c r="AA44" i="21" s="1"/>
  <c r="Z47" i="21"/>
  <c r="AA47" i="21" s="1"/>
  <c r="Z50" i="21"/>
  <c r="AA50" i="21" s="1"/>
  <c r="Z51" i="21"/>
  <c r="AA51" i="21" s="1"/>
  <c r="Z55" i="21"/>
  <c r="AA55" i="21" s="1"/>
  <c r="Z56" i="21"/>
  <c r="AA56" i="21" s="1"/>
  <c r="E8" i="18"/>
  <c r="Z4" i="21" s="1"/>
  <c r="AA4" i="21" s="1"/>
  <c r="AB56" i="21" l="1"/>
  <c r="M35" i="21"/>
  <c r="M40" i="21"/>
  <c r="M56" i="21"/>
  <c r="M4" i="21"/>
  <c r="M16" i="21"/>
  <c r="M24" i="21"/>
  <c r="M32" i="21"/>
  <c r="M48" i="21"/>
  <c r="M5" i="21"/>
  <c r="M9" i="21"/>
  <c r="M13" i="21"/>
  <c r="M17" i="21"/>
  <c r="M21" i="21"/>
  <c r="M25" i="21"/>
  <c r="M29" i="21"/>
  <c r="M33" i="21"/>
  <c r="M37" i="21"/>
  <c r="M41" i="21"/>
  <c r="M45" i="21"/>
  <c r="M49" i="21"/>
  <c r="M53" i="21"/>
  <c r="M7" i="21"/>
  <c r="M11" i="21"/>
  <c r="M15" i="21"/>
  <c r="M19" i="21"/>
  <c r="M23" i="21"/>
  <c r="M27" i="21"/>
  <c r="M31" i="21"/>
  <c r="M39" i="21"/>
  <c r="M43" i="21"/>
  <c r="M47" i="21"/>
  <c r="M51" i="21"/>
  <c r="M55" i="21"/>
  <c r="M8" i="21"/>
  <c r="M12" i="21"/>
  <c r="M20" i="21"/>
  <c r="M28" i="21"/>
  <c r="M36" i="21"/>
  <c r="M44" i="21"/>
  <c r="M52" i="21"/>
  <c r="M6" i="21"/>
  <c r="M10" i="21"/>
  <c r="M14" i="21"/>
  <c r="M18" i="21"/>
  <c r="M22" i="21"/>
  <c r="M26" i="21"/>
  <c r="M30" i="21"/>
  <c r="M34" i="21"/>
  <c r="M38" i="21"/>
  <c r="M42" i="21"/>
  <c r="M46" i="21"/>
  <c r="M50" i="21"/>
  <c r="M54" i="21"/>
  <c r="V52" i="21"/>
  <c r="V39" i="21"/>
  <c r="AE53" i="21"/>
  <c r="AB47" i="21"/>
  <c r="S19" i="21"/>
  <c r="S10" i="21"/>
  <c r="V9" i="21"/>
  <c r="V32" i="21"/>
  <c r="V50" i="21"/>
  <c r="V45" i="21"/>
  <c r="S42" i="21"/>
  <c r="V25" i="21"/>
  <c r="S7" i="21"/>
  <c r="S41" i="21"/>
  <c r="S14" i="21"/>
  <c r="S8" i="21"/>
  <c r="V24" i="21"/>
  <c r="V7" i="21"/>
  <c r="AE36" i="21"/>
  <c r="V5" i="21"/>
  <c r="V43" i="21"/>
  <c r="AE3" i="21"/>
  <c r="AE22" i="21"/>
  <c r="AE34" i="21"/>
  <c r="AE40" i="21"/>
  <c r="V36" i="21"/>
  <c r="S11" i="21"/>
  <c r="V40" i="21"/>
  <c r="V26" i="21"/>
  <c r="V15" i="21"/>
  <c r="AE30" i="21"/>
  <c r="S50" i="21"/>
  <c r="V28" i="21"/>
  <c r="AE42" i="21"/>
  <c r="V46" i="21"/>
  <c r="V56" i="21"/>
  <c r="S36" i="21"/>
  <c r="S4" i="21"/>
  <c r="V6" i="21"/>
  <c r="AE31" i="21"/>
  <c r="AE49" i="21"/>
  <c r="V37" i="21"/>
  <c r="V33" i="21"/>
  <c r="V42" i="21"/>
  <c r="S15" i="21"/>
  <c r="AE14" i="21"/>
  <c r="V20" i="21"/>
  <c r="S56" i="21"/>
  <c r="AE54" i="21"/>
  <c r="S44" i="21"/>
  <c r="V21" i="21"/>
  <c r="AE55" i="21"/>
  <c r="AE51" i="21"/>
  <c r="S52" i="21"/>
  <c r="AE48" i="21"/>
  <c r="S39" i="21"/>
  <c r="S35" i="21"/>
  <c r="S31" i="21"/>
  <c r="S27" i="21"/>
  <c r="AE24" i="21"/>
  <c r="P48" i="21"/>
  <c r="V18" i="21"/>
  <c r="AE44" i="21"/>
  <c r="AE16" i="21"/>
  <c r="AE8" i="21"/>
  <c r="S53" i="21"/>
  <c r="V51" i="21"/>
  <c r="AE21" i="21"/>
  <c r="V48" i="21"/>
  <c r="AE37" i="21"/>
  <c r="V10" i="21"/>
  <c r="AE23" i="21"/>
  <c r="S28" i="21"/>
  <c r="V4" i="21"/>
  <c r="S48" i="21"/>
  <c r="V53" i="21"/>
  <c r="S9" i="21"/>
  <c r="V12" i="21"/>
  <c r="AE27" i="21"/>
  <c r="S12" i="21"/>
  <c r="AE41" i="21"/>
  <c r="V29" i="21"/>
  <c r="S26" i="21"/>
  <c r="S22" i="21"/>
  <c r="AE52" i="21"/>
  <c r="V38" i="21"/>
  <c r="V34" i="21"/>
  <c r="V30" i="21"/>
  <c r="S40" i="21"/>
  <c r="AE26" i="21"/>
  <c r="V19" i="21"/>
  <c r="AE19" i="21"/>
  <c r="AE13" i="21"/>
  <c r="AE9" i="21"/>
  <c r="AE5" i="21"/>
  <c r="V14" i="21"/>
  <c r="AE6" i="21"/>
  <c r="S5" i="21"/>
  <c r="S23" i="21"/>
  <c r="S54" i="21"/>
  <c r="Y48" i="21"/>
  <c r="S55" i="21"/>
  <c r="AE47" i="21"/>
  <c r="AE18" i="21"/>
  <c r="S38" i="21"/>
  <c r="S34" i="21"/>
  <c r="S30" i="21"/>
  <c r="S6" i="21"/>
  <c r="AE43" i="21"/>
  <c r="V3" i="21"/>
  <c r="V22" i="21"/>
  <c r="S49" i="21"/>
  <c r="AE39" i="21"/>
  <c r="S21" i="21"/>
  <c r="AE35" i="21"/>
  <c r="AE33" i="21"/>
  <c r="M3" i="21"/>
  <c r="AE7" i="21"/>
  <c r="V23" i="21"/>
  <c r="AE56" i="21"/>
  <c r="V49" i="21"/>
  <c r="S32" i="21"/>
  <c r="V11" i="21"/>
  <c r="V44" i="21"/>
  <c r="S45" i="21"/>
  <c r="S16" i="21"/>
  <c r="S25" i="21"/>
  <c r="AE45" i="21"/>
  <c r="AE46" i="21"/>
  <c r="S18" i="21"/>
  <c r="S46" i="21"/>
  <c r="S51" i="21"/>
  <c r="S47" i="21"/>
  <c r="S43" i="21"/>
  <c r="V35" i="21"/>
  <c r="V31" i="21"/>
  <c r="V27" i="21"/>
  <c r="AE50" i="21"/>
  <c r="V16" i="21"/>
  <c r="AE15" i="21"/>
  <c r="AE20" i="21"/>
  <c r="AE10" i="21"/>
  <c r="AE11" i="21"/>
  <c r="V55" i="21"/>
  <c r="Y47" i="21"/>
  <c r="S37" i="21"/>
  <c r="S33" i="21"/>
  <c r="S29" i="21"/>
  <c r="V17" i="21"/>
  <c r="V13" i="21"/>
  <c r="S3" i="21"/>
  <c r="AE4" i="21"/>
  <c r="S24" i="21"/>
  <c r="V8" i="21"/>
  <c r="S17" i="21"/>
  <c r="V47" i="21"/>
  <c r="S13" i="21"/>
  <c r="AE32" i="21"/>
  <c r="AE29" i="21"/>
  <c r="V54" i="21"/>
  <c r="AE28" i="21"/>
  <c r="S20" i="21"/>
  <c r="AE12" i="21"/>
  <c r="AE25" i="21"/>
  <c r="AE38" i="21"/>
  <c r="AE17" i="21"/>
  <c r="V41" i="21"/>
  <c r="F48" i="21"/>
  <c r="F46" i="21"/>
  <c r="P36" i="21"/>
  <c r="Y54" i="21"/>
  <c r="Y50" i="21"/>
  <c r="Y46" i="21"/>
  <c r="Y42" i="21"/>
  <c r="Y38" i="21"/>
  <c r="Y34" i="21"/>
  <c r="Y30" i="21"/>
  <c r="Y26" i="21"/>
  <c r="Y22" i="21"/>
  <c r="Y18" i="21"/>
  <c r="Y14" i="21"/>
  <c r="Y10" i="21"/>
  <c r="Y6" i="21"/>
  <c r="Y51" i="21"/>
  <c r="Y43" i="21"/>
  <c r="Y31" i="21"/>
  <c r="Y19" i="21"/>
  <c r="Y7" i="21"/>
  <c r="Y53" i="21"/>
  <c r="Y49" i="21"/>
  <c r="Y45" i="21"/>
  <c r="Y41" i="21"/>
  <c r="Y37" i="21"/>
  <c r="Y33" i="21"/>
  <c r="Y29" i="21"/>
  <c r="Y25" i="21"/>
  <c r="Y21" i="21"/>
  <c r="Y17" i="21"/>
  <c r="Y13" i="21"/>
  <c r="Y9" i="21"/>
  <c r="Y5" i="21"/>
  <c r="Y55" i="21"/>
  <c r="Y39" i="21"/>
  <c r="Y35" i="21"/>
  <c r="Y23" i="21"/>
  <c r="Y11" i="21"/>
  <c r="Y56" i="21"/>
  <c r="Y52" i="21"/>
  <c r="Y44" i="21"/>
  <c r="Y40" i="21"/>
  <c r="Y36" i="21"/>
  <c r="Y32" i="21"/>
  <c r="Y28" i="21"/>
  <c r="Y24" i="21"/>
  <c r="Y20" i="21"/>
  <c r="Y16" i="21"/>
  <c r="Y12" i="21"/>
  <c r="Y8" i="21"/>
  <c r="Y4" i="21"/>
  <c r="Y27" i="21"/>
  <c r="Y15" i="21"/>
  <c r="Y3" i="21"/>
  <c r="P38" i="21"/>
  <c r="P34" i="21"/>
  <c r="P30" i="21"/>
  <c r="P50" i="21"/>
  <c r="P56" i="21"/>
  <c r="P47" i="21"/>
  <c r="P54" i="21"/>
  <c r="P25" i="21"/>
  <c r="P6" i="21"/>
  <c r="P44" i="21"/>
  <c r="P13" i="21"/>
  <c r="P16" i="21"/>
  <c r="P3" i="21"/>
  <c r="P39" i="21"/>
  <c r="P35" i="21"/>
  <c r="P31" i="21"/>
  <c r="P27" i="21"/>
  <c r="P20" i="21"/>
  <c r="P51" i="21"/>
  <c r="P52" i="21"/>
  <c r="P40" i="21"/>
  <c r="P53" i="21"/>
  <c r="P7" i="21"/>
  <c r="P11" i="21"/>
  <c r="P46" i="21"/>
  <c r="P32" i="21"/>
  <c r="P28" i="21"/>
  <c r="P42" i="21"/>
  <c r="P22" i="21"/>
  <c r="P19" i="21"/>
  <c r="P4" i="21"/>
  <c r="P49" i="21"/>
  <c r="P21" i="21"/>
  <c r="P18" i="21"/>
  <c r="P5" i="21"/>
  <c r="P37" i="21"/>
  <c r="P33" i="21"/>
  <c r="P29" i="21"/>
  <c r="P23" i="21"/>
  <c r="P24" i="21"/>
  <c r="P55" i="21"/>
  <c r="P41" i="21"/>
  <c r="P12" i="21"/>
  <c r="P8" i="21"/>
  <c r="P10" i="21"/>
  <c r="P17" i="21"/>
  <c r="P15" i="21"/>
  <c r="P9" i="21"/>
  <c r="P45" i="21"/>
  <c r="P14" i="21"/>
  <c r="P26" i="21"/>
  <c r="P43" i="21"/>
  <c r="AB55" i="21"/>
  <c r="AB6" i="21"/>
  <c r="AB4" i="21"/>
  <c r="AB50" i="21"/>
  <c r="AB37" i="21"/>
  <c r="AB28" i="21"/>
  <c r="AB16" i="21"/>
  <c r="AB44" i="21"/>
  <c r="AB35" i="21"/>
  <c r="AB32" i="21"/>
  <c r="AB38" i="21"/>
  <c r="AB31" i="21"/>
  <c r="AB20" i="21"/>
  <c r="AG20" i="21" s="1"/>
  <c r="AB9" i="21"/>
  <c r="AG9" i="21" s="1"/>
  <c r="AB5" i="21"/>
  <c r="AG5" i="21" s="1"/>
  <c r="AB52" i="21"/>
  <c r="AG52" i="21" s="1"/>
  <c r="AB30" i="21"/>
  <c r="AG30" i="21" s="1"/>
  <c r="AB36" i="21"/>
  <c r="AG36" i="21" s="1"/>
  <c r="AB39" i="21"/>
  <c r="AG39" i="21" s="1"/>
  <c r="AB8" i="21"/>
  <c r="AG8" i="21" s="1"/>
  <c r="AB26" i="21"/>
  <c r="AG26" i="21" s="1"/>
  <c r="AB7" i="21"/>
  <c r="AG7" i="21" s="1"/>
  <c r="AB14" i="21"/>
  <c r="AG14" i="21" s="1"/>
  <c r="AB49" i="21"/>
  <c r="AG49" i="21" s="1"/>
  <c r="AB54" i="21"/>
  <c r="AG54" i="21" s="1"/>
  <c r="AB41" i="21"/>
  <c r="AG41" i="21" s="1"/>
  <c r="AB19" i="21"/>
  <c r="AG19" i="21" s="1"/>
  <c r="AB34" i="21"/>
  <c r="AG34" i="21" s="1"/>
  <c r="AB27" i="21"/>
  <c r="AG27" i="21" s="1"/>
  <c r="AB25" i="21"/>
  <c r="AG25" i="21" s="1"/>
  <c r="AB33" i="21"/>
  <c r="AG33" i="21" s="1"/>
  <c r="AB18" i="21"/>
  <c r="AG18" i="21" s="1"/>
  <c r="AB48" i="21"/>
  <c r="AG48" i="21" s="1"/>
  <c r="AB53" i="21"/>
  <c r="AG53" i="21" s="1"/>
  <c r="AB45" i="21"/>
  <c r="AG45" i="21" s="1"/>
  <c r="AB21" i="21"/>
  <c r="AG21" i="21" s="1"/>
  <c r="AB43" i="21"/>
  <c r="AG43" i="21" s="1"/>
  <c r="AB3" i="21"/>
  <c r="AG3" i="21" s="1"/>
  <c r="AB13" i="21"/>
  <c r="AB24" i="21"/>
  <c r="AG24" i="21" s="1"/>
  <c r="AB22" i="21"/>
  <c r="AG22" i="21" s="1"/>
  <c r="AB46" i="21"/>
  <c r="AG46" i="21" s="1"/>
  <c r="AB15" i="21"/>
  <c r="AG15" i="21" s="1"/>
  <c r="AB42" i="21"/>
  <c r="AG42" i="21" s="1"/>
  <c r="AB11" i="21"/>
  <c r="AG11" i="21" s="1"/>
  <c r="AB51" i="21"/>
  <c r="AB17" i="21"/>
  <c r="AG17" i="21" s="1"/>
  <c r="AB10" i="21"/>
  <c r="AG10" i="21" s="1"/>
  <c r="AB12" i="21"/>
  <c r="AG12" i="21" s="1"/>
  <c r="AB40" i="21"/>
  <c r="AG40" i="21" s="1"/>
  <c r="AB23" i="21"/>
  <c r="AG23" i="21" s="1"/>
  <c r="AB29" i="21"/>
  <c r="AG29" i="21" s="1"/>
  <c r="F52" i="21"/>
  <c r="F35" i="21"/>
  <c r="F44" i="21"/>
  <c r="F6" i="21"/>
  <c r="F23" i="21"/>
  <c r="F8" i="21"/>
  <c r="F54" i="21"/>
  <c r="F12" i="21"/>
  <c r="F53" i="21"/>
  <c r="F32" i="21"/>
  <c r="F7" i="21"/>
  <c r="F55" i="21"/>
  <c r="F41" i="21"/>
  <c r="J32" i="21"/>
  <c r="F42" i="21"/>
  <c r="F50" i="21"/>
  <c r="F49" i="21"/>
  <c r="F38" i="21"/>
  <c r="F51" i="21"/>
  <c r="F9" i="21"/>
  <c r="F24" i="21"/>
  <c r="F20" i="21"/>
  <c r="F16" i="21"/>
  <c r="F39" i="21"/>
  <c r="F31" i="21"/>
  <c r="F36" i="21"/>
  <c r="F28" i="21"/>
  <c r="F22" i="21"/>
  <c r="F25" i="21"/>
  <c r="F45" i="21"/>
  <c r="F15" i="21"/>
  <c r="F27" i="21"/>
  <c r="F21" i="21"/>
  <c r="F40" i="21"/>
  <c r="F11" i="21"/>
  <c r="F13" i="21"/>
  <c r="F26" i="21"/>
  <c r="J36" i="21"/>
  <c r="F56" i="21"/>
  <c r="F33" i="21"/>
  <c r="F30" i="21"/>
  <c r="F17" i="21"/>
  <c r="F43" i="21"/>
  <c r="F4" i="21"/>
  <c r="F14" i="21"/>
  <c r="F37" i="21"/>
  <c r="F29" i="21"/>
  <c r="F34" i="21"/>
  <c r="F19" i="21"/>
  <c r="F47" i="21"/>
  <c r="F10" i="21"/>
  <c r="F18" i="21"/>
  <c r="F5" i="21"/>
  <c r="F3" i="21"/>
  <c r="J28" i="21"/>
  <c r="J7" i="21"/>
  <c r="J43" i="21"/>
  <c r="J9" i="21"/>
  <c r="J26" i="21"/>
  <c r="J42" i="21"/>
  <c r="J37" i="21"/>
  <c r="J33" i="21"/>
  <c r="J29" i="21"/>
  <c r="J50" i="21"/>
  <c r="J22" i="21"/>
  <c r="J24" i="21"/>
  <c r="J18" i="21"/>
  <c r="J3" i="21"/>
  <c r="J54" i="21"/>
  <c r="J41" i="21"/>
  <c r="J40" i="21"/>
  <c r="J56" i="21"/>
  <c r="J49" i="21"/>
  <c r="J38" i="21"/>
  <c r="J15" i="21"/>
  <c r="J55" i="21"/>
  <c r="J52" i="21"/>
  <c r="J11" i="21"/>
  <c r="J5" i="21"/>
  <c r="J16" i="21"/>
  <c r="J14" i="21"/>
  <c r="J12" i="21"/>
  <c r="J25" i="21"/>
  <c r="J10" i="21"/>
  <c r="J46" i="21"/>
  <c r="J34" i="21"/>
  <c r="J30" i="21"/>
  <c r="J23" i="21"/>
  <c r="J17" i="21"/>
  <c r="J13" i="21"/>
  <c r="J39" i="21"/>
  <c r="J35" i="21"/>
  <c r="J31" i="21"/>
  <c r="J27" i="21"/>
  <c r="J20" i="21"/>
  <c r="J44" i="21"/>
  <c r="J51" i="21"/>
  <c r="J47" i="21"/>
  <c r="J21" i="21"/>
  <c r="J4" i="21"/>
  <c r="J8" i="21"/>
  <c r="J53" i="21"/>
  <c r="J6" i="21"/>
  <c r="J48" i="21"/>
  <c r="J19" i="21"/>
  <c r="J45" i="21"/>
  <c r="AG13" i="21" l="1"/>
  <c r="AG44" i="21"/>
  <c r="AG56" i="21"/>
  <c r="AG50" i="21"/>
  <c r="AG16" i="21"/>
  <c r="AG51" i="21"/>
  <c r="AG32" i="21"/>
  <c r="AG28" i="21"/>
  <c r="AG6" i="21"/>
  <c r="AG31" i="21"/>
  <c r="AG38" i="21"/>
  <c r="AG4" i="21"/>
  <c r="AG35" i="21"/>
  <c r="AG37" i="21"/>
  <c r="AG55" i="21"/>
  <c r="AG47" i="21"/>
  <c r="AB58" i="21"/>
  <c r="S58" i="21"/>
  <c r="M58" i="21"/>
  <c r="AE58" i="21"/>
  <c r="V58" i="21"/>
  <c r="F58" i="21"/>
  <c r="Y58" i="21"/>
  <c r="P58" i="21"/>
  <c r="J58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" authorId="0" shapeId="0" xr:uid="{00000000-0006-0000-0400-000001000000}">
      <text>
        <r>
          <rPr>
            <sz val="9"/>
            <color indexed="81"/>
            <rFont val="Tahoma"/>
            <family val="2"/>
          </rPr>
          <t>From 2011 onwards, including commercial mining.</t>
        </r>
      </text>
    </comment>
    <comment ref="A17" authorId="0" shapeId="0" xr:uid="{00000000-0006-0000-0400-000002000000}">
      <text>
        <r>
          <rPr>
            <sz val="9"/>
            <color indexed="81"/>
            <rFont val="Tahoma"/>
            <family val="2"/>
          </rPr>
          <t>Prior to 2009, excluding re-exports.</t>
        </r>
      </text>
    </comment>
    <comment ref="B34" authorId="0" shapeId="0" xr:uid="{00000000-0006-0000-0400-000003000000}">
      <text>
        <r>
          <rPr>
            <sz val="9"/>
            <color indexed="81"/>
            <rFont val="Tahoma"/>
            <family val="2"/>
          </rPr>
          <t xml:space="preserve">(_) Not applicable
</t>
        </r>
      </text>
    </comment>
    <comment ref="C34" authorId="0" shapeId="0" xr:uid="{00000000-0006-0000-0400-000004000000}">
      <text>
        <r>
          <rPr>
            <sz val="9"/>
            <color indexed="81"/>
            <rFont val="Tahoma"/>
            <family val="2"/>
          </rPr>
          <t xml:space="preserve">(_) Not applicable
</t>
        </r>
      </text>
    </comment>
    <comment ref="D34" authorId="0" shapeId="0" xr:uid="{00000000-0006-0000-0400-000005000000}">
      <text>
        <r>
          <rPr>
            <sz val="9"/>
            <color indexed="81"/>
            <rFont val="Tahoma"/>
            <family val="2"/>
          </rPr>
          <t xml:space="preserve">(_) Not applicable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9" authorId="0" shapeId="0" xr:uid="{00000000-0006-0000-0500-000001000000}">
      <text>
        <r>
          <rPr>
            <sz val="9"/>
            <color indexed="81"/>
            <rFont val="Tahoma"/>
            <family val="2"/>
          </rPr>
          <t>Before 2000, the trade of the member countries of Southern African Customs Union (SACU) was not reported separately, but for SACU as a whole. Therefore, for the period 1995 to1999, intra-trade figures of these countries are UNCTAD estimates. For the period 2001 to 2009, intra-trade among SACU member countries is under-valued.</t>
        </r>
      </text>
    </comment>
    <comment ref="A13" authorId="0" shapeId="0" xr:uid="{00000000-0006-0000-0500-000002000000}">
      <text>
        <r>
          <rPr>
            <sz val="9"/>
            <color indexed="81"/>
            <rFont val="Tahoma"/>
            <family val="2"/>
          </rPr>
          <t>Before 2000, the trade of the member countries of Southern African Customs Union (SACU) was not reported separately, but for SACU as a whole. Therefore, for the period 1995 to1999, intra-trade figures of these countries are UNCTAD estimates. For the period 2001 to 2009, intra-trade among SACU member countries is under-valued.</t>
        </r>
      </text>
    </comment>
    <comment ref="A18" authorId="0" shapeId="0" xr:uid="{00000000-0006-0000-0500-000003000000}">
      <text>
        <r>
          <rPr>
            <sz val="9"/>
            <color indexed="81"/>
            <rFont val="Tahoma"/>
            <family val="2"/>
          </rPr>
          <t>Before 2000, the trade of the member countries of Southern African Customs Union (SACU) was not reported separately, but for SACU as a whole. Therefore, for the period 1995 to1999, intra-trade figures of these countries are UNCTAD estimates. For the period 2001 to 2009, intra-trade among SACU member countries is under-valued.</t>
        </r>
      </text>
    </comment>
    <comment ref="A20" authorId="0" shapeId="0" xr:uid="{00000000-0006-0000-0500-000004000000}">
      <text>
        <r>
          <rPr>
            <sz val="9"/>
            <color indexed="81"/>
            <rFont val="Tahoma"/>
            <family val="2"/>
          </rPr>
          <t>Before 2000, the trade of the member countries of Southern African Customs Union (SACU) was not reported separately, but for SACU as a whole. Therefore, for the period 1995 to1999, intra-trade figures of these countries are UNCTAD estimates. For the period 2001 to 2009, intra-trade among SACU member countries is under-valued.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3" authorId="0" shapeId="0" xr:uid="{00000000-0006-0000-0600-000001000000}">
      <text>
        <r>
          <rPr>
            <sz val="9"/>
            <color indexed="81"/>
            <rFont val="Tahoma"/>
            <family val="2"/>
          </rPr>
          <t>From 2011 onwards, including commercial mining.</t>
        </r>
      </text>
    </comment>
    <comment ref="B23" authorId="0" shapeId="0" xr:uid="{00000000-0006-0000-0600-000002000000}">
      <text>
        <r>
          <rPr>
            <sz val="9"/>
            <color indexed="81"/>
            <rFont val="Tahoma"/>
            <family val="2"/>
          </rPr>
          <t xml:space="preserve">(_) Not applicable
</t>
        </r>
      </text>
    </comment>
    <comment ref="C23" authorId="0" shapeId="0" xr:uid="{00000000-0006-0000-0600-000003000000}">
      <text>
        <r>
          <rPr>
            <sz val="9"/>
            <color indexed="81"/>
            <rFont val="Tahoma"/>
            <family val="2"/>
          </rPr>
          <t xml:space="preserve">(_) Not applicable
</t>
        </r>
      </text>
    </comment>
    <comment ref="D23" authorId="0" shapeId="0" xr:uid="{00000000-0006-0000-0600-000004000000}">
      <text>
        <r>
          <rPr>
            <sz val="9"/>
            <color indexed="81"/>
            <rFont val="Tahoma"/>
            <family val="2"/>
          </rPr>
          <t xml:space="preserve">(_) Not applicable
</t>
        </r>
      </text>
    </comment>
    <comment ref="A24" authorId="0" shapeId="0" xr:uid="{00000000-0006-0000-0600-000005000000}">
      <text>
        <r>
          <rPr>
            <sz val="9"/>
            <color indexed="81"/>
            <rFont val="Tahoma"/>
            <family val="2"/>
          </rPr>
          <t>Before 2000, the trade of the member countries of Southern African Customs Union (SACU) was not reported separately, but for SACU as a whole. Therefore, for the period 1995 to1999, intra-trade figures of these countries are UNCTAD estimates. For the period 2001 to 2009, intra-trade among SACU member countries is under-valued.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5" authorId="0" shapeId="0" xr:uid="{00000000-0006-0000-0800-000001000000}">
      <text>
        <r>
          <rPr>
            <sz val="9"/>
            <color indexed="81"/>
            <rFont val="Tahoma"/>
            <family val="2"/>
          </rPr>
          <t xml:space="preserve">(..) Not available or not separately reported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2" authorId="0" shapeId="0" xr:uid="{00000000-0006-0000-0900-000001000000}">
      <text>
        <r>
          <rPr>
            <sz val="9"/>
            <color indexed="81"/>
            <rFont val="Tahoma"/>
            <family val="2"/>
          </rPr>
          <t>Prior to 2009, excluding re-exports.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9" authorId="0" shapeId="0" xr:uid="{00000000-0006-0000-0A00-000001000000}">
      <text>
        <r>
          <rPr>
            <sz val="9"/>
            <color indexed="81"/>
            <rFont val="Tahoma"/>
            <family val="2"/>
          </rPr>
          <t>From 2011 onwards, including commercial mining.</t>
        </r>
      </text>
    </comment>
    <comment ref="B14" authorId="0" shapeId="0" xr:uid="{00000000-0006-0000-0A00-000002000000}">
      <text>
        <r>
          <rPr>
            <sz val="9"/>
            <color indexed="81"/>
            <rFont val="Tahoma"/>
            <family val="2"/>
          </rPr>
          <t xml:space="preserve">(_) Not applicable
</t>
        </r>
      </text>
    </comment>
    <comment ref="C14" authorId="0" shapeId="0" xr:uid="{00000000-0006-0000-0A00-000003000000}">
      <text>
        <r>
          <rPr>
            <sz val="9"/>
            <color indexed="81"/>
            <rFont val="Tahoma"/>
            <family val="2"/>
          </rPr>
          <t xml:space="preserve">(_) Not applicable
</t>
        </r>
      </text>
    </comment>
    <comment ref="D14" authorId="0" shapeId="0" xr:uid="{00000000-0006-0000-0A00-000004000000}">
      <text>
        <r>
          <rPr>
            <sz val="9"/>
            <color indexed="81"/>
            <rFont val="Tahoma"/>
            <family val="2"/>
          </rPr>
          <t xml:space="preserve">(_) Not applicable
</t>
        </r>
      </text>
    </comment>
  </commentList>
</comments>
</file>

<file path=xl/sharedStrings.xml><?xml version="1.0" encoding="utf-8"?>
<sst xmlns="http://schemas.openxmlformats.org/spreadsheetml/2006/main" count="2104" uniqueCount="279">
  <si>
    <t>Algeria</t>
  </si>
  <si>
    <t>Angola</t>
  </si>
  <si>
    <t>Benin</t>
  </si>
  <si>
    <t>Botswana</t>
  </si>
  <si>
    <t>Burkina Faso</t>
  </si>
  <si>
    <t>Burundi</t>
  </si>
  <si>
    <t>Cabo Verde</t>
  </si>
  <si>
    <t>Cameroon</t>
  </si>
  <si>
    <t>Central African Republic</t>
  </si>
  <si>
    <t>Chad</t>
  </si>
  <si>
    <t>Comoros</t>
  </si>
  <si>
    <t>Congo</t>
  </si>
  <si>
    <t>Côte d'Ivoire</t>
  </si>
  <si>
    <t>Djibouti</t>
  </si>
  <si>
    <t>Egypt</t>
  </si>
  <si>
    <t>Equatorial Guinea</t>
  </si>
  <si>
    <t>Eritrea</t>
  </si>
  <si>
    <t>Ethiopia</t>
  </si>
  <si>
    <t>Gabon</t>
  </si>
  <si>
    <t>Gambia</t>
  </si>
  <si>
    <t>Ghana</t>
  </si>
  <si>
    <t>Guinea</t>
  </si>
  <si>
    <t>Guinea-Bissau</t>
  </si>
  <si>
    <t>Kenya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</si>
  <si>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</si>
  <si>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</si>
  <si>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</si>
  <si>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</si>
  <si>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</si>
  <si>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</si>
  <si>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</si>
  <si>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</si>
  <si>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</si>
  <si>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</si>
  <si>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</si>
  <si>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</si>
  <si>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>Nigeria</t>
  </si>
  <si>
    <t>Rwanda</t>
  </si>
  <si>
    <t>Sao Tome and Principe</t>
  </si>
  <si>
    <t>Senegal</t>
  </si>
  <si>
    <t>Seychelles</t>
  </si>
  <si>
    <t>Sierra Leone</t>
  </si>
  <si>
    <t>Somalia</t>
  </si>
  <si>
    <t>South Africa</t>
  </si>
  <si>
    <t>South Sudan</t>
  </si>
  <si>
    <t>Sudan</t>
  </si>
  <si>
    <t>Togo</t>
  </si>
  <si>
    <t>Tunisia</t>
  </si>
  <si>
    <t>Uganda</t>
  </si>
  <si>
    <t>Zambia</t>
  </si>
  <si>
    <t>Zimbabwe</t>
  </si>
  <si>
    <t>_</t>
  </si>
  <si>
    <t/>
  </si>
  <si>
    <t>PARTNER</t>
  </si>
  <si>
    <t>CEN-SAD (Community of Sahel-Saharan States)</t>
  </si>
  <si>
    <t>PRODUCT</t>
  </si>
  <si>
    <t>Total all products</t>
  </si>
  <si>
    <t>YEAR</t>
  </si>
  <si>
    <t>2014</t>
  </si>
  <si>
    <t>2015</t>
  </si>
  <si>
    <t>2016</t>
  </si>
  <si>
    <t>ECONOMY</t>
  </si>
  <si>
    <t>Sudan (...2011)</t>
  </si>
  <si>
    <t>CENSAD</t>
  </si>
  <si>
    <t>COMESA (Common Market for Eastern and Southern Africa)</t>
  </si>
  <si>
    <t>COMESA</t>
  </si>
  <si>
    <t>EAC</t>
  </si>
  <si>
    <t>EAC (East African Community)</t>
  </si>
  <si>
    <t>ECCAS (Economic Community of Central African States)</t>
  </si>
  <si>
    <t>ECOWAS (Economic Community of West African States)</t>
  </si>
  <si>
    <t>IGAD (Intergovernmental Authority on Development)</t>
  </si>
  <si>
    <t>SADC (Southern African Development Community)</t>
  </si>
  <si>
    <t>AMU (Arab Maghreb Union)</t>
  </si>
  <si>
    <t>ECCAS</t>
  </si>
  <si>
    <t>ECOWAS</t>
  </si>
  <si>
    <t>IGAD</t>
  </si>
  <si>
    <t>SADC</t>
  </si>
  <si>
    <t>UMA</t>
  </si>
  <si>
    <t>Merchandise trade matrix - detailed products, imports in thousands of dollars, annual, 1995-2016</t>
  </si>
  <si>
    <t>..</t>
  </si>
  <si>
    <t>AFRICA</t>
  </si>
  <si>
    <t>Merchandise import in 000 $ 2014-2016</t>
  </si>
  <si>
    <t>GDP in m US$ 2014-2016</t>
  </si>
  <si>
    <t>Min-Max</t>
  </si>
  <si>
    <t>Gross domestic product: Total and per capita, current and constant (2010) prices, annual, 1970-2016</t>
  </si>
  <si>
    <t>MEASURE</t>
  </si>
  <si>
    <t>US Dollars at current prices in millions</t>
  </si>
  <si>
    <t>Average 2014-2016</t>
  </si>
  <si>
    <t>GDP data sourced from UNCTAD March 2018</t>
  </si>
  <si>
    <t>Africa</t>
  </si>
  <si>
    <t>Share of intra-Africa imports /GDP 2014-2016</t>
  </si>
  <si>
    <t>Share of REC imports/GDP 2014-2016</t>
  </si>
  <si>
    <t>Number of countries</t>
  </si>
  <si>
    <t>DOWNLOADED 22MAR2018</t>
  </si>
  <si>
    <t>Share of GDP and Mechandise trade are averaged over the years 2014, 2015, 2016</t>
  </si>
  <si>
    <t>Imports data sourced from UNCTAD - March 2018</t>
  </si>
  <si>
    <t>No Quantity</t>
  </si>
  <si>
    <t>All Commodities</t>
  </si>
  <si>
    <t>TOTAL</t>
  </si>
  <si>
    <t>SSD</t>
  </si>
  <si>
    <t>USA</t>
  </si>
  <si>
    <t>Export</t>
  </si>
  <si>
    <t>S3</t>
  </si>
  <si>
    <t>GBR</t>
  </si>
  <si>
    <t>United Kingdom</t>
  </si>
  <si>
    <t>UGA</t>
  </si>
  <si>
    <t>TUR</t>
  </si>
  <si>
    <t>Turkey</t>
  </si>
  <si>
    <t>ARE</t>
  </si>
  <si>
    <t>United Arab Emirates</t>
  </si>
  <si>
    <t>THA</t>
  </si>
  <si>
    <t>Thailand</t>
  </si>
  <si>
    <t>CHE</t>
  </si>
  <si>
    <t>Switzerland</t>
  </si>
  <si>
    <t>SWE</t>
  </si>
  <si>
    <t>Sweden</t>
  </si>
  <si>
    <t>ESP</t>
  </si>
  <si>
    <t>Spain</t>
  </si>
  <si>
    <t>ZAF</t>
  </si>
  <si>
    <t>SVN</t>
  </si>
  <si>
    <t>Slovenia</t>
  </si>
  <si>
    <t>SVK</t>
  </si>
  <si>
    <t>Slovakia</t>
  </si>
  <si>
    <t>SGP</t>
  </si>
  <si>
    <t>Singapore</t>
  </si>
  <si>
    <t>IND</t>
  </si>
  <si>
    <t>India</t>
  </si>
  <si>
    <t>SAU</t>
  </si>
  <si>
    <t>Saudi Arabia</t>
  </si>
  <si>
    <t>RWA</t>
  </si>
  <si>
    <t>RUS</t>
  </si>
  <si>
    <t>Russian Federation</t>
  </si>
  <si>
    <t>PRT</t>
  </si>
  <si>
    <t>Portugal</t>
  </si>
  <si>
    <t>POL</t>
  </si>
  <si>
    <t>Poland</t>
  </si>
  <si>
    <t>PAK</t>
  </si>
  <si>
    <t>Pakistan</t>
  </si>
  <si>
    <t>NOR</t>
  </si>
  <si>
    <t>Norway</t>
  </si>
  <si>
    <t>NZL</t>
  </si>
  <si>
    <t>New Zealand</t>
  </si>
  <si>
    <t>NLD</t>
  </si>
  <si>
    <t>Netherlands</t>
  </si>
  <si>
    <t>OMN</t>
  </si>
  <si>
    <t>Oman</t>
  </si>
  <si>
    <t>MLT</t>
  </si>
  <si>
    <t>Malta</t>
  </si>
  <si>
    <t>MYS</t>
  </si>
  <si>
    <t>Malaysia</t>
  </si>
  <si>
    <t>LVA</t>
  </si>
  <si>
    <t>Latvia</t>
  </si>
  <si>
    <t>KOR</t>
  </si>
  <si>
    <t>Rep. of Korea</t>
  </si>
  <si>
    <t>JOR</t>
  </si>
  <si>
    <t>Jordan</t>
  </si>
  <si>
    <t>JPN</t>
  </si>
  <si>
    <t>Japan</t>
  </si>
  <si>
    <t>ITA</t>
  </si>
  <si>
    <t>Italy</t>
  </si>
  <si>
    <t>ISR</t>
  </si>
  <si>
    <t>Israel</t>
  </si>
  <si>
    <t>IRL</t>
  </si>
  <si>
    <t>Ireland</t>
  </si>
  <si>
    <t>HKG</t>
  </si>
  <si>
    <t>China, Hong Kong SAR</t>
  </si>
  <si>
    <t>GRC</t>
  </si>
  <si>
    <t>Greece</t>
  </si>
  <si>
    <t>DEU</t>
  </si>
  <si>
    <t>Germany</t>
  </si>
  <si>
    <t>FRA</t>
  </si>
  <si>
    <t>France</t>
  </si>
  <si>
    <t>FIN</t>
  </si>
  <si>
    <t>Finland</t>
  </si>
  <si>
    <t>EST</t>
  </si>
  <si>
    <t>Estonia</t>
  </si>
  <si>
    <t>DNK</t>
  </si>
  <si>
    <t>Denmark</t>
  </si>
  <si>
    <t>CZE</t>
  </si>
  <si>
    <t>Czechia</t>
  </si>
  <si>
    <t>CYP</t>
  </si>
  <si>
    <t>Cyprus</t>
  </si>
  <si>
    <t>HRV</t>
  </si>
  <si>
    <t>Croatia</t>
  </si>
  <si>
    <t>CHN</t>
  </si>
  <si>
    <t>China</t>
  </si>
  <si>
    <t>CAN</t>
  </si>
  <si>
    <t>Canada</t>
  </si>
  <si>
    <t>BRA</t>
  </si>
  <si>
    <t>Brazil</t>
  </si>
  <si>
    <t>BEL</t>
  </si>
  <si>
    <t>Belgium</t>
  </si>
  <si>
    <t>AUT</t>
  </si>
  <si>
    <t>Austria</t>
  </si>
  <si>
    <t>AUS</t>
  </si>
  <si>
    <t>Australia</t>
  </si>
  <si>
    <t>ARG</t>
  </si>
  <si>
    <t>Argentina</t>
  </si>
  <si>
    <t>DZA</t>
  </si>
  <si>
    <t>TZA</t>
  </si>
  <si>
    <t>United Rep. of Tanzania</t>
  </si>
  <si>
    <t>UKR</t>
  </si>
  <si>
    <t>Ukraine</t>
  </si>
  <si>
    <t>SDN</t>
  </si>
  <si>
    <t>SRB</t>
  </si>
  <si>
    <t>Serbia</t>
  </si>
  <si>
    <t>ROU</t>
  </si>
  <si>
    <t>Romania</t>
  </si>
  <si>
    <t>LTU</t>
  </si>
  <si>
    <t>Lithuania</t>
  </si>
  <si>
    <t>ETH</t>
  </si>
  <si>
    <t>BGR</t>
  </si>
  <si>
    <t>Bulgaria</t>
  </si>
  <si>
    <t>in 000 US$</t>
  </si>
  <si>
    <t>Total</t>
  </si>
  <si>
    <t>ZMB</t>
  </si>
  <si>
    <t>Data retieved from UNCOMTRADE SITC rev 3. (consistent with UNCTAD data) on 28 March 2018</t>
  </si>
  <si>
    <t>UMA average</t>
  </si>
  <si>
    <t>ECOWAS average</t>
  </si>
  <si>
    <t>ECCAS average</t>
  </si>
  <si>
    <t>COMESA average</t>
  </si>
  <si>
    <t>CEN-SAD average</t>
  </si>
  <si>
    <t>CÃ´te d'Ivoire</t>
  </si>
  <si>
    <t>Central African Rep.</t>
  </si>
  <si>
    <t>Exports</t>
  </si>
  <si>
    <t>CEN-SAD</t>
  </si>
  <si>
    <t>Average</t>
  </si>
  <si>
    <t>Sudan imports retrieved from exports of :</t>
  </si>
  <si>
    <t>Flag</t>
  </si>
  <si>
    <t>FOB Trade Value (US$)</t>
  </si>
  <si>
    <t>CIF Trade Value (US$)</t>
  </si>
  <si>
    <t>Trade Value (US$)</t>
  </si>
  <si>
    <t>Gross weight (kg)</t>
  </si>
  <si>
    <t>Netweight (kg)</t>
  </si>
  <si>
    <t>Alt Qty</t>
  </si>
  <si>
    <t>Alt Qty Unit</t>
  </si>
  <si>
    <t>Alt Qty Unit Code</t>
  </si>
  <si>
    <t>Qty</t>
  </si>
  <si>
    <t>Qty Unit</t>
  </si>
  <si>
    <t>Qty Unit Code</t>
  </si>
  <si>
    <t>Commodity</t>
  </si>
  <si>
    <t>Commodity Code</t>
  </si>
  <si>
    <t>Mode of Transport</t>
  </si>
  <si>
    <t>Mode of Transport Code</t>
  </si>
  <si>
    <t>Customs</t>
  </si>
  <si>
    <t>Customs Proc. Code</t>
  </si>
  <si>
    <t>2nd Partner ISO</t>
  </si>
  <si>
    <t>2nd Partner</t>
  </si>
  <si>
    <t>2nd Partner Code</t>
  </si>
  <si>
    <t>Partner ISO</t>
  </si>
  <si>
    <t>Partner</t>
  </si>
  <si>
    <t>Partner Code</t>
  </si>
  <si>
    <t>Reporter ISO</t>
  </si>
  <si>
    <t>Reporter</t>
  </si>
  <si>
    <t>Reporter Code</t>
  </si>
  <si>
    <t>Trade Flow</t>
  </si>
  <si>
    <t>Trade Flow Code</t>
  </si>
  <si>
    <t>Is Leaf Code</t>
  </si>
  <si>
    <t>Aggregate Level</t>
  </si>
  <si>
    <t>Period Desc.</t>
  </si>
  <si>
    <t>Period</t>
  </si>
  <si>
    <t>Year</t>
  </si>
  <si>
    <t>Classification</t>
  </si>
  <si>
    <t>Retrieved from exports of each of the 53 African countries from the UNCOMTRADE data</t>
  </si>
  <si>
    <t>Retrieved from exports of each of the REC countries from the UNCOMTRADE data</t>
  </si>
  <si>
    <t>Retrieved from exports of each relevant African countries to South Sudan (UNCOMTRADE data, see SouthSudanImports sheet)</t>
  </si>
  <si>
    <t>http://unctadstat.unctad.org/wds/TableViewer/tableView.aspx?ReportId=24740</t>
  </si>
  <si>
    <t>See</t>
  </si>
  <si>
    <t>SouthSudanImports_Mar18!A1</t>
  </si>
  <si>
    <t>Share of intra-Africa imports /GDP</t>
  </si>
  <si>
    <t>Date retrieved:</t>
  </si>
  <si>
    <t>COMESA data sourced in August 2018 due to accession of new countries</t>
  </si>
  <si>
    <t>Merchandise trade matrix – detailed products, imports in thousands of dollars, annual, 1995-2017</t>
  </si>
  <si>
    <t>Sum</t>
  </si>
  <si>
    <t xml:space="preserve">  Somalia</t>
  </si>
  <si>
    <t xml:space="preserve">  Tunisia</t>
  </si>
  <si>
    <t>Eswatini</t>
  </si>
  <si>
    <t>Utd Rep. of Tanzania</t>
  </si>
  <si>
    <t>D. Rep. of the Congo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</si>
</sst>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0.000"/>
    <numFmt numFmtId="165" formatCode="_(&quot;$&quot;* #,##0_);_(&quot;$&quot;* \(#,##0\);_(&quot;$&quot;* &quot;-&quot;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charset val="1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i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name val="Arial"/>
      <family val="2"/>
      <charset val="1"/>
    </font>
    <font>
      <b/>
      <sz val="10"/>
      <name val="Arial"/>
      <family val="2"/>
    </font>
    <font>
      <b/>
      <i/>
      <sz val="10"/>
      <color theme="4"/>
      <name val="Arial"/>
      <family val="2"/>
      <charset val="1"/>
    </font>
    <font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Protection="0"/>
    <xf numFmtId="0" fontId="5" fillId="0" borderId="0"/>
    <xf numFmtId="0" fontId="7" fillId="0" borderId="0"/>
    <xf numFmtId="0" fontId="8" fillId="0" borderId="0"/>
    <xf numFmtId="4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/>
  </cellStyleXfs>
  <cellXfs count="84">
    <xf numFmtId="0" fontId="0" fillId="0" borderId="0" xfId="0"/>
    <xf numFmtId="0" fontId="5" fillId="0" borderId="0" xfId="3"/>
    <xf numFmtId="0" fontId="7" fillId="0" borderId="0" xfId="4"/>
    <xf numFmtId="0" fontId="0" fillId="0" borderId="3" xfId="0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 applyAlignment="1">
      <alignment wrapText="1"/>
    </xf>
    <xf numFmtId="10" fontId="2" fillId="0" borderId="0" xfId="1" applyNumberFormat="1" applyFont="1" applyBorder="1"/>
    <xf numFmtId="0" fontId="2" fillId="0" borderId="0" xfId="0" applyFont="1" applyFill="1" applyBorder="1"/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Fill="1" applyBorder="1"/>
    <xf numFmtId="0" fontId="5" fillId="0" borderId="0" xfId="3" applyFill="1" applyBorder="1"/>
    <xf numFmtId="0" fontId="0" fillId="0" borderId="0" xfId="0" applyFill="1" applyBorder="1"/>
    <xf numFmtId="0" fontId="8" fillId="0" borderId="0" xfId="5"/>
    <xf numFmtId="0" fontId="8" fillId="0" borderId="0" xfId="5" applyFill="1"/>
    <xf numFmtId="166" fontId="2" fillId="0" borderId="0" xfId="1" applyNumberFormat="1" applyFont="1" applyFill="1" applyBorder="1"/>
    <xf numFmtId="166" fontId="2" fillId="0" borderId="0" xfId="1" applyNumberFormat="1" applyFont="1" applyFill="1" applyBorder="1" applyAlignment="1">
      <alignment wrapText="1"/>
    </xf>
    <xf numFmtId="164" fontId="2" fillId="2" borderId="0" xfId="0" applyNumberFormat="1" applyFont="1" applyFill="1" applyBorder="1"/>
    <xf numFmtId="164" fontId="2" fillId="0" borderId="0" xfId="0" applyNumberFormat="1" applyFont="1" applyFill="1" applyBorder="1" applyAlignment="1">
      <alignment wrapText="1"/>
    </xf>
    <xf numFmtId="164" fontId="0" fillId="2" borderId="0" xfId="0" applyNumberFormat="1" applyFill="1" applyBorder="1"/>
    <xf numFmtId="164" fontId="0" fillId="0" borderId="0" xfId="0" applyNumberFormat="1" applyBorder="1"/>
    <xf numFmtId="164" fontId="2" fillId="0" borderId="0" xfId="0" applyNumberFormat="1" applyFont="1" applyBorder="1"/>
    <xf numFmtId="164" fontId="2" fillId="0" borderId="0" xfId="0" applyNumberFormat="1" applyFont="1" applyFill="1" applyBorder="1"/>
    <xf numFmtId="0" fontId="8" fillId="0" borderId="0" xfId="5"/>
    <xf numFmtId="164" fontId="0" fillId="0" borderId="0" xfId="0" applyNumberFormat="1" applyFill="1" applyBorder="1"/>
    <xf numFmtId="0" fontId="9" fillId="0" borderId="0" xfId="0" applyNumberFormat="1" applyFont="1" applyFill="1" applyBorder="1"/>
    <xf numFmtId="0" fontId="10" fillId="0" borderId="0" xfId="1" applyNumberFormat="1" applyFont="1" applyFill="1" applyBorder="1"/>
    <xf numFmtId="0" fontId="9" fillId="0" borderId="0" xfId="0" applyNumberFormat="1" applyFont="1" applyBorder="1"/>
    <xf numFmtId="0" fontId="10" fillId="0" borderId="0" xfId="0" applyNumberFormat="1" applyFont="1" applyBorder="1"/>
    <xf numFmtId="0" fontId="0" fillId="0" borderId="3" xfId="0" applyFill="1" applyBorder="1" applyAlignment="1">
      <alignment wrapText="1"/>
    </xf>
    <xf numFmtId="164" fontId="2" fillId="2" borderId="4" xfId="0" applyNumberFormat="1" applyFont="1" applyFill="1" applyBorder="1"/>
    <xf numFmtId="164" fontId="0" fillId="2" borderId="4" xfId="0" applyNumberFormat="1" applyFill="1" applyBorder="1"/>
    <xf numFmtId="0" fontId="0" fillId="0" borderId="6" xfId="0" applyBorder="1"/>
    <xf numFmtId="10" fontId="2" fillId="0" borderId="7" xfId="1" applyNumberFormat="1" applyFont="1" applyBorder="1"/>
    <xf numFmtId="164" fontId="0" fillId="2" borderId="7" xfId="0" applyNumberFormat="1" applyFill="1" applyBorder="1"/>
    <xf numFmtId="0" fontId="0" fillId="0" borderId="7" xfId="0" applyBorder="1"/>
    <xf numFmtId="164" fontId="0" fillId="2" borderId="8" xfId="0" applyNumberFormat="1" applyFill="1" applyBorder="1"/>
    <xf numFmtId="0" fontId="5" fillId="0" borderId="0" xfId="3"/>
    <xf numFmtId="0" fontId="11" fillId="0" borderId="0" xfId="0" applyFont="1" applyFill="1" applyBorder="1"/>
    <xf numFmtId="164" fontId="11" fillId="0" borderId="0" xfId="0" applyNumberFormat="1" applyFont="1" applyFill="1" applyBorder="1"/>
    <xf numFmtId="0" fontId="11" fillId="0" borderId="5" xfId="0" applyFont="1" applyBorder="1"/>
    <xf numFmtId="0" fontId="11" fillId="0" borderId="2" xfId="0" applyFont="1" applyBorder="1"/>
    <xf numFmtId="0" fontId="11" fillId="0" borderId="0" xfId="0" applyFont="1" applyBorder="1"/>
    <xf numFmtId="0" fontId="11" fillId="0" borderId="1" xfId="0" applyFont="1" applyFill="1" applyBorder="1"/>
    <xf numFmtId="0" fontId="11" fillId="0" borderId="5" xfId="0" applyFont="1" applyFill="1" applyBorder="1"/>
    <xf numFmtId="1" fontId="5" fillId="0" borderId="3" xfId="3" applyNumberFormat="1" applyFill="1" applyBorder="1"/>
    <xf numFmtId="1" fontId="5" fillId="0" borderId="6" xfId="3" applyNumberFormat="1" applyFill="1" applyBorder="1"/>
    <xf numFmtId="0" fontId="5" fillId="0" borderId="7" xfId="3" applyFill="1" applyBorder="1"/>
    <xf numFmtId="166" fontId="2" fillId="0" borderId="7" xfId="1" applyNumberFormat="1" applyFont="1" applyFill="1" applyBorder="1"/>
    <xf numFmtId="49" fontId="12" fillId="0" borderId="0" xfId="2" applyNumberFormat="1" applyFont="1" applyFill="1" applyBorder="1" applyAlignment="1" applyProtection="1"/>
    <xf numFmtId="0" fontId="13" fillId="0" borderId="0" xfId="3" applyFont="1" applyFill="1" applyBorder="1"/>
    <xf numFmtId="0" fontId="13" fillId="0" borderId="0" xfId="4" applyFont="1" applyFill="1" applyBorder="1"/>
    <xf numFmtId="0" fontId="14" fillId="0" borderId="0" xfId="2" applyNumberFormat="1" applyFont="1" applyFill="1" applyBorder="1" applyAlignment="1" applyProtection="1"/>
    <xf numFmtId="0" fontId="0" fillId="0" borderId="0" xfId="0" applyFill="1"/>
    <xf numFmtId="1" fontId="2" fillId="0" borderId="0" xfId="0" applyNumberFormat="1" applyFont="1"/>
    <xf numFmtId="0" fontId="3" fillId="0" borderId="0" xfId="0" applyFont="1" applyFill="1"/>
    <xf numFmtId="49" fontId="0" fillId="0" borderId="0" xfId="0" applyNumberFormat="1" applyFill="1"/>
    <xf numFmtId="1" fontId="0" fillId="0" borderId="0" xfId="0" applyNumberFormat="1" applyFill="1"/>
    <xf numFmtId="0" fontId="2" fillId="0" borderId="0" xfId="0" applyFont="1" applyFill="1"/>
    <xf numFmtId="1" fontId="16" fillId="0" borderId="0" xfId="0" applyNumberFormat="1" applyFont="1"/>
    <xf numFmtId="0" fontId="17" fillId="0" borderId="0" xfId="0" applyFont="1"/>
    <xf numFmtId="0" fontId="17" fillId="0" borderId="0" xfId="0" applyFont="1" applyBorder="1"/>
    <xf numFmtId="0" fontId="17" fillId="0" borderId="0" xfId="0" applyFont="1" applyFill="1" applyBorder="1"/>
    <xf numFmtId="0" fontId="8" fillId="4" borderId="0" xfId="5" applyFill="1"/>
    <xf numFmtId="1" fontId="0" fillId="0" borderId="0" xfId="0" applyNumberFormat="1"/>
    <xf numFmtId="0" fontId="0" fillId="4" borderId="0" xfId="0" applyFill="1"/>
    <xf numFmtId="0" fontId="5" fillId="4" borderId="0" xfId="3" applyFill="1"/>
    <xf numFmtId="49" fontId="5" fillId="0" borderId="0" xfId="3" applyNumberFormat="1"/>
    <xf numFmtId="49" fontId="12" fillId="4" borderId="0" xfId="2" applyNumberFormat="1" applyFont="1" applyFill="1" applyBorder="1" applyAlignment="1" applyProtection="1"/>
    <xf numFmtId="0" fontId="18" fillId="0" borderId="0" xfId="10"/>
    <xf numFmtId="0" fontId="19" fillId="0" borderId="0" xfId="0" applyFont="1" applyBorder="1"/>
    <xf numFmtId="0" fontId="11" fillId="0" borderId="0" xfId="0" applyFont="1" applyFill="1"/>
    <xf numFmtId="17" fontId="0" fillId="0" borderId="0" xfId="0" applyNumberFormat="1"/>
    <xf numFmtId="0" fontId="20" fillId="0" borderId="0" xfId="11"/>
    <xf numFmtId="0" fontId="20" fillId="0" borderId="0" xfId="11" applyFill="1"/>
    <xf numFmtId="0" fontId="20" fillId="0" borderId="0" xfId="11"/>
    <xf numFmtId="0" fontId="20" fillId="0" borderId="0" xfId="11"/>
    <xf numFmtId="166" fontId="11" fillId="0" borderId="5" xfId="1" applyNumberFormat="1" applyFont="1" applyFill="1" applyBorder="1" applyAlignment="1">
      <alignment horizontal="center"/>
    </xf>
    <xf numFmtId="166" fontId="11" fillId="0" borderId="2" xfId="1" applyNumberFormat="1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5" fillId="3" borderId="0" xfId="0" applyFont="1" applyFill="1" applyAlignment="1">
      <alignment horizontal="center" vertical="top" wrapText="1"/>
    </xf>
    <xf numFmtId="0" fontId="20" fillId="0" borderId="0" xfId="11"/>
  </cellXfs>
  <cellStyles count="12">
    <cellStyle name="Comma [0] 2" xfId="6" xr:uid="{00000000-0005-0000-0000-000000000000}"/>
    <cellStyle name="Comma [0] 3" xfId="8" xr:uid="{00000000-0005-0000-0000-000001000000}"/>
    <cellStyle name="Currency [0] 2" xfId="7" xr:uid="{00000000-0005-0000-0000-000002000000}"/>
    <cellStyle name="Currency [0] 3" xfId="9" xr:uid="{00000000-0005-0000-0000-000003000000}"/>
    <cellStyle name="Excel Built-in Normal" xfId="2" xr:uid="{00000000-0005-0000-0000-000004000000}"/>
    <cellStyle name="Hyperlink" xfId="10" builtinId="8"/>
    <cellStyle name="Normal" xfId="0" builtinId="0"/>
    <cellStyle name="Normal 2" xfId="3" xr:uid="{00000000-0005-0000-0000-000006000000}"/>
    <cellStyle name="Normal 3" xfId="4" xr:uid="{00000000-0005-0000-0000-000007000000}"/>
    <cellStyle name="Normal 4" xfId="5" xr:uid="{00000000-0005-0000-0000-000008000000}"/>
    <cellStyle name="Normal 5" xfId="11" xr:uid="{00000000-0005-0000-0000-000039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'Intra-Africa Imports on GDP_M'!$E$2</c:f>
              <c:strCache>
                <c:ptCount val="1"/>
                <c:pt idx="0">
                  <c:v>Share of intra-Africa imports /GDP 2014-2016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'Intra-Africa Imports on GDP_M'!$B$3:$B$56</c:f>
              <c:strCache>
                <c:ptCount val="54"/>
                <c:pt idx="0">
                  <c:v>Algeria</c:v>
                </c:pt>
                <c:pt idx="1">
                  <c:v>Angola</c:v>
                </c:pt>
                <c:pt idx="2">
                  <c:v>Benin</c:v>
                </c:pt>
                <c:pt idx="3">
                  <c:v>Botswana</c:v>
                </c:pt>
                <c:pt idx="4">
                  <c:v>Burkina Faso</c:v>
                </c:pt>
                <c:pt idx="5">
                  <c:v>Burundi</c:v>
                </c:pt>
                <c:pt idx="6">
                  <c:v>Cabo Verde</c:v>
                </c:pt>
                <c:pt idx="7">
                  <c:v>Cameroon</c:v>
                </c:pt>
                <c:pt idx="8">
                  <c:v>Central African Republic</c:v>
                </c:pt>
                <c:pt idx="9">
                  <c:v>Chad</c:v>
                </c:pt>
                <c:pt idx="10">
                  <c:v>Comoros</c:v>
                </c:pt>
                <c:pt idx="11">
                  <c:v>Congo</c:v>
                </c:pt>
                <c:pt idx="12">
                  <c:v>Côte d'Ivoire</c:v>
                </c:pt>
                <c:pt idx="13">
                  <c:v>D. Rep. of the Congo</c:v>
                </c:pt>
                <c:pt idx="14">
                  <c:v>Djibouti</c:v>
                </c:pt>
                <c:pt idx="15">
                  <c:v>Egypt</c:v>
                </c:pt>
                <c:pt idx="16">
                  <c:v>Equatorial Guinea</c:v>
                </c:pt>
                <c:pt idx="17">
                  <c:v>Eritrea</c:v>
                </c:pt>
                <c:pt idx="18">
                  <c:v>Ethiopia</c:v>
                </c:pt>
                <c:pt idx="19">
                  <c:v>Gabon</c:v>
                </c:pt>
                <c:pt idx="20">
                  <c:v>Gambia</c:v>
                </c:pt>
                <c:pt idx="21">
                  <c:v>Ghana</c:v>
                </c:pt>
                <c:pt idx="22">
                  <c:v>Guinea</c:v>
                </c:pt>
                <c:pt idx="23">
                  <c:v>Guinea-Bissau</c:v>
                </c:pt>
                <c:pt idx="24">
                  <c:v>Kenya</c:v>
                </c:pt>
                <c:pt idx="25">
                  <c:v>Lesotho</c:v>
                </c:pt>
                <c:pt idx="26">
                  <c:v>Liberia</c:v>
                </c:pt>
                <c:pt idx="27">
                  <c:v>Libya</c:v>
                </c:pt>
                <c:pt idx="28">
                  <c:v>Madagascar</c:v>
                </c:pt>
                <c:pt idx="29">
                  <c:v>Malawi</c:v>
                </c:pt>
                <c:pt idx="30">
                  <c:v>Mali</c:v>
                </c:pt>
                <c:pt idx="31">
                  <c:v>Mauritania</c:v>
                </c:pt>
                <c:pt idx="32">
                  <c:v>Mauritius</c:v>
                </c:pt>
                <c:pt idx="33">
                  <c:v>Morocco</c:v>
                </c:pt>
                <c:pt idx="34">
                  <c:v>Mozambique</c:v>
                </c:pt>
                <c:pt idx="35">
                  <c:v>Namibia</c:v>
                </c:pt>
                <c:pt idx="36">
                  <c:v>Niger</c:v>
                </c:pt>
                <c:pt idx="37">
                  <c:v>Nigeria</c:v>
                </c:pt>
                <c:pt idx="38">
                  <c:v>Rwanda</c:v>
                </c:pt>
                <c:pt idx="39">
                  <c:v>Sao Tome and Principe</c:v>
                </c:pt>
                <c:pt idx="40">
                  <c:v>Senegal</c:v>
                </c:pt>
                <c:pt idx="41">
                  <c:v>Seychelles</c:v>
                </c:pt>
                <c:pt idx="42">
                  <c:v>Sierra Leone</c:v>
                </c:pt>
                <c:pt idx="43">
                  <c:v>Somalia</c:v>
                </c:pt>
                <c:pt idx="44">
                  <c:v>South Africa</c:v>
                </c:pt>
                <c:pt idx="45">
                  <c:v>South Sudan</c:v>
                </c:pt>
                <c:pt idx="46">
                  <c:v>Sudan</c:v>
                </c:pt>
                <c:pt idx="47">
                  <c:v>Eswatini</c:v>
                </c:pt>
                <c:pt idx="48">
                  <c:v>Utd Rep. of Tanzania</c:v>
                </c:pt>
                <c:pt idx="49">
                  <c:v>Togo</c:v>
                </c:pt>
                <c:pt idx="50">
                  <c:v>Tunisia</c:v>
                </c:pt>
                <c:pt idx="51">
                  <c:v>Uganda</c:v>
                </c:pt>
                <c:pt idx="52">
                  <c:v>Zambia</c:v>
                </c:pt>
                <c:pt idx="53">
                  <c:v>Zimbabwe</c:v>
                </c:pt>
              </c:strCache>
            </c:strRef>
          </c:cat>
          <c:val>
            <c:numRef>
              <c:f>'Intra-Africa Imports on GDP_M'!$E$3:$E$56</c:f>
              <c:numCache>
                <c:formatCode>0.0%</c:formatCode>
                <c:ptCount val="54"/>
                <c:pt idx="0">
                  <c:v>9.8909817055707044E-3</c:v>
                </c:pt>
                <c:pt idx="1">
                  <c:v>1.4318334428101561E-2</c:v>
                </c:pt>
                <c:pt idx="2">
                  <c:v>3.4584337320315781E-2</c:v>
                </c:pt>
                <c:pt idx="3">
                  <c:v>0.36319815482894535</c:v>
                </c:pt>
                <c:pt idx="4">
                  <c:v>0.10441076561287145</c:v>
                </c:pt>
                <c:pt idx="5">
                  <c:v>8.7385794423243623E-2</c:v>
                </c:pt>
                <c:pt idx="6">
                  <c:v>9.47403896173688E-3</c:v>
                </c:pt>
                <c:pt idx="7">
                  <c:v>4.8566574345291234E-2</c:v>
                </c:pt>
                <c:pt idx="8">
                  <c:v>3.9259218624528976E-2</c:v>
                </c:pt>
                <c:pt idx="9">
                  <c:v>4.4418180087424437E-2</c:v>
                </c:pt>
                <c:pt idx="10">
                  <c:v>2.8449679189076687E-2</c:v>
                </c:pt>
                <c:pt idx="11">
                  <c:v>0.15818718417851088</c:v>
                </c:pt>
                <c:pt idx="12">
                  <c:v>7.0280176950079487E-2</c:v>
                </c:pt>
                <c:pt idx="13">
                  <c:v>5.8078647898378674E-2</c:v>
                </c:pt>
                <c:pt idx="14">
                  <c:v>3.0446920339955573E-2</c:v>
                </c:pt>
                <c:pt idx="15">
                  <c:v>6.0946582360682129E-3</c:v>
                </c:pt>
                <c:pt idx="16">
                  <c:v>3.3360085003204226E-2</c:v>
                </c:pt>
                <c:pt idx="17">
                  <c:v>2.8921206030184263E-2</c:v>
                </c:pt>
                <c:pt idx="18">
                  <c:v>1.0383311061212201E-2</c:v>
                </c:pt>
                <c:pt idx="19">
                  <c:v>2.5618995593746367E-2</c:v>
                </c:pt>
                <c:pt idx="20">
                  <c:v>7.2237378030741151E-2</c:v>
                </c:pt>
                <c:pt idx="21">
                  <c:v>5.4695388885627381E-2</c:v>
                </c:pt>
                <c:pt idx="22">
                  <c:v>2.5058209033093887E-2</c:v>
                </c:pt>
                <c:pt idx="23">
                  <c:v>3.8857196066057163E-2</c:v>
                </c:pt>
                <c:pt idx="24">
                  <c:v>2.3266726774826732E-2</c:v>
                </c:pt>
                <c:pt idx="25">
                  <c:v>0.78716856724264272</c:v>
                </c:pt>
                <c:pt idx="26">
                  <c:v>8.6474310285627968E-3</c:v>
                </c:pt>
                <c:pt idx="27">
                  <c:v>2.7992278506829105E-2</c:v>
                </c:pt>
                <c:pt idx="28">
                  <c:v>3.2189489807542132E-2</c:v>
                </c:pt>
                <c:pt idx="29">
                  <c:v>0.17388942686720615</c:v>
                </c:pt>
                <c:pt idx="30">
                  <c:v>0.11645174298274785</c:v>
                </c:pt>
                <c:pt idx="31">
                  <c:v>4.8406969877293295E-2</c:v>
                </c:pt>
                <c:pt idx="32">
                  <c:v>4.7638023868846843E-2</c:v>
                </c:pt>
                <c:pt idx="33">
                  <c:v>1.9037785967192303E-2</c:v>
                </c:pt>
                <c:pt idx="34">
                  <c:v>0.21266243612057631</c:v>
                </c:pt>
                <c:pt idx="35">
                  <c:v>0.49008842222525939</c:v>
                </c:pt>
                <c:pt idx="36">
                  <c:v>8.0271874083594152E-2</c:v>
                </c:pt>
                <c:pt idx="37">
                  <c:v>6.4674123277063964E-3</c:v>
                </c:pt>
                <c:pt idx="38">
                  <c:v>9.8306454588432138E-2</c:v>
                </c:pt>
                <c:pt idx="39">
                  <c:v>0.11168291513687796</c:v>
                </c:pt>
                <c:pt idx="40">
                  <c:v>6.2208962634124072E-2</c:v>
                </c:pt>
                <c:pt idx="41">
                  <c:v>8.0791026966173893E-2</c:v>
                </c:pt>
                <c:pt idx="42">
                  <c:v>0.14083121378683575</c:v>
                </c:pt>
                <c:pt idx="43">
                  <c:v>0.12742750010971191</c:v>
                </c:pt>
                <c:pt idx="44">
                  <c:v>3.5781159572220438E-2</c:v>
                </c:pt>
                <c:pt idx="45">
                  <c:v>4.2863836193905144E-2</c:v>
                </c:pt>
                <c:pt idx="46">
                  <c:v>1.0823807978494956E-2</c:v>
                </c:pt>
                <c:pt idx="47">
                  <c:v>0.32786397669998413</c:v>
                </c:pt>
                <c:pt idx="48">
                  <c:v>2.263819291707124E-2</c:v>
                </c:pt>
                <c:pt idx="49">
                  <c:v>4.1131272736589522E-2</c:v>
                </c:pt>
                <c:pt idx="50">
                  <c:v>3.582141391003462E-2</c:v>
                </c:pt>
                <c:pt idx="51">
                  <c:v>4.4920495527587916E-2</c:v>
                </c:pt>
                <c:pt idx="52">
                  <c:v>0.24390601343449542</c:v>
                </c:pt>
                <c:pt idx="53">
                  <c:v>0.17393690407685142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0E-4217-AAA0-87BD07734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897960"/>
        <c:axId val="6098946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'Intra-Africa Imports on GDP_M'!$C$2</c15:sqref>
                        </c15:formulaRef>
                      </c:ext>
                    </c:extLst>
                    <c:strCache>
                      <c:ptCount val="1"/>
                      <c:pt idx="0">
                        <c:v>Merchandise import in 000 $ 2014-2016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'Intra-Africa Imports on GDP_M'!$B$3:$B$56</c15:sqref>
                        </c15:formulaRef>
                      </c:ext>
                    </c:extLst>
                    <c:strCache>
                      <c:ptCount val="54"/>
                      <c:pt idx="0">
                        <c:v>Algeria</c:v>
                      </c:pt>
                      <c:pt idx="1">
                        <c:v>Angola</c:v>
                      </c:pt>
                      <c:pt idx="2">
                        <c:v>Benin</c:v>
                      </c:pt>
                      <c:pt idx="3">
                        <c:v>Botswana</c:v>
                      </c:pt>
                      <c:pt idx="4">
                        <c:v>Burkina Faso</c:v>
                      </c:pt>
                      <c:pt idx="5">
                        <c:v>Burundi</c:v>
                      </c:pt>
                      <c:pt idx="6">
                        <c:v>Cabo Verde</c:v>
                      </c:pt>
                      <c:pt idx="7">
                        <c:v>Cameroon</c:v>
                      </c:pt>
                      <c:pt idx="8">
                        <c:v>Central African Republic</c:v>
                      </c:pt>
                      <c:pt idx="9">
                        <c:v>Chad</c:v>
                      </c:pt>
                      <c:pt idx="10">
                        <c:v>Comoros</c:v>
                      </c:pt>
                      <c:pt idx="11">
                        <c:v>Congo</c:v>
                      </c:pt>
                      <c:pt idx="12">
                        <c:v>Côte d'Ivoire</c:v>
                      </c:pt>
                      <c:pt idx="13">
                        <c:v>D. Rep. of the Congo</c:v>
                      </c:pt>
                      <c:pt idx="14">
                        <c:v>Djibouti</c:v>
                      </c:pt>
                      <c:pt idx="15">
                        <c:v>Egypt</c:v>
                      </c:pt>
                      <c:pt idx="16">
                        <c:v>Equatorial Guinea</c:v>
                      </c:pt>
                      <c:pt idx="17">
                        <c:v>Eritrea</c:v>
                      </c:pt>
                      <c:pt idx="18">
                        <c:v>Ethiopia</c:v>
                      </c:pt>
                      <c:pt idx="19">
                        <c:v>Gabon</c:v>
                      </c:pt>
                      <c:pt idx="20">
                        <c:v>Gambia</c:v>
                      </c:pt>
                      <c:pt idx="21">
                        <c:v>Ghana</c:v>
                      </c:pt>
                      <c:pt idx="22">
                        <c:v>Guinea</c:v>
                      </c:pt>
                      <c:pt idx="23">
                        <c:v>Guinea-Bissau</c:v>
                      </c:pt>
                      <c:pt idx="24">
                        <c:v>Kenya</c:v>
                      </c:pt>
                      <c:pt idx="25">
                        <c:v>Lesotho</c:v>
                      </c:pt>
                      <c:pt idx="26">
                        <c:v>Liberia</c:v>
                      </c:pt>
                      <c:pt idx="27">
                        <c:v>Libya</c:v>
                      </c:pt>
                      <c:pt idx="28">
                        <c:v>Madagascar</c:v>
                      </c:pt>
                      <c:pt idx="29">
                        <c:v>Malawi</c:v>
                      </c:pt>
                      <c:pt idx="30">
                        <c:v>Mali</c:v>
                      </c:pt>
                      <c:pt idx="31">
                        <c:v>Mauritania</c:v>
                      </c:pt>
                      <c:pt idx="32">
                        <c:v>Mauritius</c:v>
                      </c:pt>
                      <c:pt idx="33">
                        <c:v>Morocco</c:v>
                      </c:pt>
                      <c:pt idx="34">
                        <c:v>Mozambique</c:v>
                      </c:pt>
                      <c:pt idx="35">
                        <c:v>Namibia</c:v>
                      </c:pt>
                      <c:pt idx="36">
                        <c:v>Niger</c:v>
                      </c:pt>
                      <c:pt idx="37">
                        <c:v>Nigeria</c:v>
                      </c:pt>
                      <c:pt idx="38">
                        <c:v>Rwanda</c:v>
                      </c:pt>
                      <c:pt idx="39">
                        <c:v>Sao Tome and Principe</c:v>
                      </c:pt>
                      <c:pt idx="40">
                        <c:v>Senegal</c:v>
                      </c:pt>
                      <c:pt idx="41">
                        <c:v>Seychelles</c:v>
                      </c:pt>
                      <c:pt idx="42">
                        <c:v>Sierra Leone</c:v>
                      </c:pt>
                      <c:pt idx="43">
                        <c:v>Somalia</c:v>
                      </c:pt>
                      <c:pt idx="44">
                        <c:v>South Africa</c:v>
                      </c:pt>
                      <c:pt idx="45">
                        <c:v>South Sudan</c:v>
                      </c:pt>
                      <c:pt idx="46">
                        <c:v>Sudan</c:v>
                      </c:pt>
                      <c:pt idx="47">
                        <c:v>Eswatini</c:v>
                      </c:pt>
                      <c:pt idx="48">
                        <c:v>Utd Rep. of Tanzania</c:v>
                      </c:pt>
                      <c:pt idx="49">
                        <c:v>Togo</c:v>
                      </c:pt>
                      <c:pt idx="50">
                        <c:v>Tunisia</c:v>
                      </c:pt>
                      <c:pt idx="51">
                        <c:v>Uganda</c:v>
                      </c:pt>
                      <c:pt idx="52">
                        <c:v>Zambia</c:v>
                      </c:pt>
                      <c:pt idx="53">
                        <c:v>Zimbabwe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'Intra-Africa Imports on GDP_M'!$C$3:$C$56</c15:sqref>
                        </c15:formulaRef>
                      </c:ext>
                    </c:extLst>
                    <c:numCache>
                      <c:formatCode>0</c:formatCode>
                      <c:ptCount val="54"/>
                      <c:pt idx="0">
                        <c:v>1573152.1853333332</c:v>
                      </c:pt>
                      <c:pt idx="1">
                        <c:v>1530881.0336666666</c:v>
                      </c:pt>
                      <c:pt idx="2">
                        <c:v>307580.57666666666</c:v>
                      </c:pt>
                      <c:pt idx="3">
                        <c:v>5653563.2870000005</c:v>
                      </c:pt>
                      <c:pt idx="4">
                        <c:v>1221096.1313333332</c:v>
                      </c:pt>
                      <c:pt idx="5">
                        <c:v>251120.52300000002</c:v>
                      </c:pt>
                      <c:pt idx="6">
                        <c:v>15527.268666666669</c:v>
                      </c:pt>
                      <c:pt idx="7">
                        <c:v>1564672.9106666667</c:v>
                      </c:pt>
                      <c:pt idx="8">
                        <c:v>71074.44733333333</c:v>
                      </c:pt>
                      <c:pt idx="9">
                        <c:v>500472.77266666666</c:v>
                      </c:pt>
                      <c:pt idx="10">
                        <c:v>32711.514333333329</c:v>
                      </c:pt>
                      <c:pt idx="11">
                        <c:v>1230392.8713333334</c:v>
                      </c:pt>
                      <c:pt idx="12">
                        <c:v>2584046.8016666668</c:v>
                      </c:pt>
                      <c:pt idx="13">
                        <c:v>2342747.0303333336</c:v>
                      </c:pt>
                      <c:pt idx="14">
                        <c:v>57590.97</c:v>
                      </c:pt>
                      <c:pt idx="15">
                        <c:v>1646434.2173333333</c:v>
                      </c:pt>
                      <c:pt idx="16">
                        <c:v>356217.00500000006</c:v>
                      </c:pt>
                      <c:pt idx="17">
                        <c:v>156573.74966666664</c:v>
                      </c:pt>
                      <c:pt idx="18">
                        <c:v>730097.95766666671</c:v>
                      </c:pt>
                      <c:pt idx="19">
                        <c:v>355160.8376666666</c:v>
                      </c:pt>
                      <c:pt idx="20">
                        <c:v>71213.885333333339</c:v>
                      </c:pt>
                      <c:pt idx="21">
                        <c:v>2340627.3323333333</c:v>
                      </c:pt>
                      <c:pt idx="22">
                        <c:v>212396.80799999999</c:v>
                      </c:pt>
                      <c:pt idx="23">
                        <c:v>43622.768333333333</c:v>
                      </c:pt>
                      <c:pt idx="24">
                        <c:v>1640908.6849999998</c:v>
                      </c:pt>
                      <c:pt idx="25">
                        <c:v>1764058.2010000001</c:v>
                      </c:pt>
                      <c:pt idx="26">
                        <c:v>23839.392000000003</c:v>
                      </c:pt>
                      <c:pt idx="27">
                        <c:v>1202535.2566666666</c:v>
                      </c:pt>
                      <c:pt idx="28">
                        <c:v>361238.94766666665</c:v>
                      </c:pt>
                      <c:pt idx="29">
                        <c:v>924778.34266666661</c:v>
                      </c:pt>
                      <c:pt idx="30">
                        <c:v>1630521.9910000002</c:v>
                      </c:pt>
                      <c:pt idx="31">
                        <c:v>225921.10433333335</c:v>
                      </c:pt>
                      <c:pt idx="32">
                        <c:v>581957.2956666667</c:v>
                      </c:pt>
                      <c:pt idx="33">
                        <c:v>1972439.7976666668</c:v>
                      </c:pt>
                      <c:pt idx="34">
                        <c:v>2324428.4063333333</c:v>
                      </c:pt>
                      <c:pt idx="35">
                        <c:v>5365133.8329999996</c:v>
                      </c:pt>
                      <c:pt idx="36">
                        <c:v>604309.61133333331</c:v>
                      </c:pt>
                      <c:pt idx="37">
                        <c:v>2617032.7420000001</c:v>
                      </c:pt>
                      <c:pt idx="38">
                        <c:v>833027.74333333329</c:v>
                      </c:pt>
                      <c:pt idx="39">
                        <c:v>38282.858999999997</c:v>
                      </c:pt>
                      <c:pt idx="40">
                        <c:v>908532.07200000004</c:v>
                      </c:pt>
                      <c:pt idx="41">
                        <c:v>115840.30066666666</c:v>
                      </c:pt>
                      <c:pt idx="42">
                        <c:v>517520.45833333331</c:v>
                      </c:pt>
                      <c:pt idx="43">
                        <c:v>167956.77466666666</c:v>
                      </c:pt>
                      <c:pt idx="44">
                        <c:v>10571186.135333335</c:v>
                      </c:pt>
                      <c:pt idx="45">
                        <c:v>280091.67266666668</c:v>
                      </c:pt>
                      <c:pt idx="46">
                        <c:v>897157.25699999987</c:v>
                      </c:pt>
                      <c:pt idx="47">
                        <c:v>1313751.6259999999</c:v>
                      </c:pt>
                      <c:pt idx="48">
                        <c:v>1106108.0086666669</c:v>
                      </c:pt>
                      <c:pt idx="49">
                        <c:v>183003.823</c:v>
                      </c:pt>
                      <c:pt idx="50">
                        <c:v>1493880.5343333334</c:v>
                      </c:pt>
                      <c:pt idx="51">
                        <c:v>1136840.8243333332</c:v>
                      </c:pt>
                      <c:pt idx="52">
                        <c:v>5137407.9653333342</c:v>
                      </c:pt>
                      <c:pt idx="53">
                        <c:v>2804517.531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B0E-4217-AAA0-87BD07734D8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'Intra-Africa Imports on GDP_M'!$D$2</c15:sqref>
                        </c15:formulaRef>
                      </c:ext>
                    </c:extLst>
                    <c:strCache>
                      <c:ptCount val="1"/>
                      <c:pt idx="0">
                        <c:v>GDP in m US$ 2014-2016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'Intra-Africa Imports on GDP_M'!$B$3:$B$56</c15:sqref>
                        </c15:formulaRef>
                      </c:ext>
                    </c:extLst>
                    <c:strCache>
                      <c:ptCount val="54"/>
                      <c:pt idx="0">
                        <c:v>Algeria</c:v>
                      </c:pt>
                      <c:pt idx="1">
                        <c:v>Angola</c:v>
                      </c:pt>
                      <c:pt idx="2">
                        <c:v>Benin</c:v>
                      </c:pt>
                      <c:pt idx="3">
                        <c:v>Botswana</c:v>
                      </c:pt>
                      <c:pt idx="4">
                        <c:v>Burkina Faso</c:v>
                      </c:pt>
                      <c:pt idx="5">
                        <c:v>Burundi</c:v>
                      </c:pt>
                      <c:pt idx="6">
                        <c:v>Cabo Verde</c:v>
                      </c:pt>
                      <c:pt idx="7">
                        <c:v>Cameroon</c:v>
                      </c:pt>
                      <c:pt idx="8">
                        <c:v>Central African Republic</c:v>
                      </c:pt>
                      <c:pt idx="9">
                        <c:v>Chad</c:v>
                      </c:pt>
                      <c:pt idx="10">
                        <c:v>Comoros</c:v>
                      </c:pt>
                      <c:pt idx="11">
                        <c:v>Congo</c:v>
                      </c:pt>
                      <c:pt idx="12">
                        <c:v>Côte d'Ivoire</c:v>
                      </c:pt>
                      <c:pt idx="13">
                        <c:v>D. Rep. of the Congo</c:v>
                      </c:pt>
                      <c:pt idx="14">
                        <c:v>Djibouti</c:v>
                      </c:pt>
                      <c:pt idx="15">
                        <c:v>Egypt</c:v>
                      </c:pt>
                      <c:pt idx="16">
                        <c:v>Equatorial Guinea</c:v>
                      </c:pt>
                      <c:pt idx="17">
                        <c:v>Eritrea</c:v>
                      </c:pt>
                      <c:pt idx="18">
                        <c:v>Ethiopia</c:v>
                      </c:pt>
                      <c:pt idx="19">
                        <c:v>Gabon</c:v>
                      </c:pt>
                      <c:pt idx="20">
                        <c:v>Gambia</c:v>
                      </c:pt>
                      <c:pt idx="21">
                        <c:v>Ghana</c:v>
                      </c:pt>
                      <c:pt idx="22">
                        <c:v>Guinea</c:v>
                      </c:pt>
                      <c:pt idx="23">
                        <c:v>Guinea-Bissau</c:v>
                      </c:pt>
                      <c:pt idx="24">
                        <c:v>Kenya</c:v>
                      </c:pt>
                      <c:pt idx="25">
                        <c:v>Lesotho</c:v>
                      </c:pt>
                      <c:pt idx="26">
                        <c:v>Liberia</c:v>
                      </c:pt>
                      <c:pt idx="27">
                        <c:v>Libya</c:v>
                      </c:pt>
                      <c:pt idx="28">
                        <c:v>Madagascar</c:v>
                      </c:pt>
                      <c:pt idx="29">
                        <c:v>Malawi</c:v>
                      </c:pt>
                      <c:pt idx="30">
                        <c:v>Mali</c:v>
                      </c:pt>
                      <c:pt idx="31">
                        <c:v>Mauritania</c:v>
                      </c:pt>
                      <c:pt idx="32">
                        <c:v>Mauritius</c:v>
                      </c:pt>
                      <c:pt idx="33">
                        <c:v>Morocco</c:v>
                      </c:pt>
                      <c:pt idx="34">
                        <c:v>Mozambique</c:v>
                      </c:pt>
                      <c:pt idx="35">
                        <c:v>Namibia</c:v>
                      </c:pt>
                      <c:pt idx="36">
                        <c:v>Niger</c:v>
                      </c:pt>
                      <c:pt idx="37">
                        <c:v>Nigeria</c:v>
                      </c:pt>
                      <c:pt idx="38">
                        <c:v>Rwanda</c:v>
                      </c:pt>
                      <c:pt idx="39">
                        <c:v>Sao Tome and Principe</c:v>
                      </c:pt>
                      <c:pt idx="40">
                        <c:v>Senegal</c:v>
                      </c:pt>
                      <c:pt idx="41">
                        <c:v>Seychelles</c:v>
                      </c:pt>
                      <c:pt idx="42">
                        <c:v>Sierra Leone</c:v>
                      </c:pt>
                      <c:pt idx="43">
                        <c:v>Somalia</c:v>
                      </c:pt>
                      <c:pt idx="44">
                        <c:v>South Africa</c:v>
                      </c:pt>
                      <c:pt idx="45">
                        <c:v>South Sudan</c:v>
                      </c:pt>
                      <c:pt idx="46">
                        <c:v>Sudan</c:v>
                      </c:pt>
                      <c:pt idx="47">
                        <c:v>Eswatini</c:v>
                      </c:pt>
                      <c:pt idx="48">
                        <c:v>Utd Rep. of Tanzania</c:v>
                      </c:pt>
                      <c:pt idx="49">
                        <c:v>Togo</c:v>
                      </c:pt>
                      <c:pt idx="50">
                        <c:v>Tunisia</c:v>
                      </c:pt>
                      <c:pt idx="51">
                        <c:v>Uganda</c:v>
                      </c:pt>
                      <c:pt idx="52">
                        <c:v>Zambia</c:v>
                      </c:pt>
                      <c:pt idx="53">
                        <c:v>Zimbabwe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'Intra-Africa Imports on GDP_M'!$D$3:$D$56</c15:sqref>
                        </c15:formulaRef>
                      </c:ext>
                    </c:extLst>
                    <c:numCache>
                      <c:formatCode>General</c:formatCode>
                      <c:ptCount val="54"/>
                      <c:pt idx="0">
                        <c:v>159049.14518720799</c:v>
                      </c:pt>
                      <c:pt idx="1">
                        <c:v>106917.5357897855</c:v>
                      </c:pt>
                      <c:pt idx="2">
                        <c:v>8893.6380020207998</c:v>
                      </c:pt>
                      <c:pt idx="3">
                        <c:v>15566.057293607801</c:v>
                      </c:pt>
                      <c:pt idx="4">
                        <c:v>11695.117109483201</c:v>
                      </c:pt>
                      <c:pt idx="5">
                        <c:v>2873.6996059533999</c:v>
                      </c:pt>
                      <c:pt idx="6">
                        <c:v>1638.9280991324999</c:v>
                      </c:pt>
                      <c:pt idx="7">
                        <c:v>32217.073815879899</c:v>
                      </c:pt>
                      <c:pt idx="8">
                        <c:v>1810.3887398545</c:v>
                      </c:pt>
                      <c:pt idx="9">
                        <c:v>11267.2957712727</c:v>
                      </c:pt>
                      <c:pt idx="10">
                        <c:v>1149.8025730249001</c:v>
                      </c:pt>
                      <c:pt idx="11">
                        <c:v>7778.0818826944997</c:v>
                      </c:pt>
                      <c:pt idx="12">
                        <c:v>36767.7902049412</c:v>
                      </c:pt>
                      <c:pt idx="13">
                        <c:v>40337.492608858302</c:v>
                      </c:pt>
                      <c:pt idx="14">
                        <c:v>1891.5203691199999</c:v>
                      </c:pt>
                      <c:pt idx="15">
                        <c:v>270143.81341183808</c:v>
                      </c:pt>
                      <c:pt idx="16">
                        <c:v>10677.9405677709</c:v>
                      </c:pt>
                      <c:pt idx="17">
                        <c:v>5413.8043034324</c:v>
                      </c:pt>
                      <c:pt idx="18">
                        <c:v>70314.560872014496</c:v>
                      </c:pt>
                      <c:pt idx="19">
                        <c:v>13863.183525952199</c:v>
                      </c:pt>
                      <c:pt idx="20">
                        <c:v>985.83153589860001</c:v>
                      </c:pt>
                      <c:pt idx="21">
                        <c:v>42793.869465445801</c:v>
                      </c:pt>
                      <c:pt idx="22">
                        <c:v>8476.1368108746992</c:v>
                      </c:pt>
                      <c:pt idx="23">
                        <c:v>1122.6432359961</c:v>
                      </c:pt>
                      <c:pt idx="24">
                        <c:v>70525.979046410997</c:v>
                      </c:pt>
                      <c:pt idx="25">
                        <c:v>2241.0170761508998</c:v>
                      </c:pt>
                      <c:pt idx="26">
                        <c:v>2756.8178250000001</c:v>
                      </c:pt>
                      <c:pt idx="27">
                        <c:v>42959.534586414302</c:v>
                      </c:pt>
                      <c:pt idx="28">
                        <c:v>11222.263845325901</c:v>
                      </c:pt>
                      <c:pt idx="29">
                        <c:v>5318.1976577155001</c:v>
                      </c:pt>
                      <c:pt idx="30">
                        <c:v>14001.6967478242</c:v>
                      </c:pt>
                      <c:pt idx="31">
                        <c:v>4667.1193199248</c:v>
                      </c:pt>
                      <c:pt idx="32">
                        <c:v>12216.2350241241</c:v>
                      </c:pt>
                      <c:pt idx="33">
                        <c:v>103606.57489614389</c:v>
                      </c:pt>
                      <c:pt idx="34">
                        <c:v>10930.1315678309</c:v>
                      </c:pt>
                      <c:pt idx="35">
                        <c:v>10947.2772456845</c:v>
                      </c:pt>
                      <c:pt idx="36">
                        <c:v>7528.2858190654997</c:v>
                      </c:pt>
                      <c:pt idx="37">
                        <c:v>404649.12539882929</c:v>
                      </c:pt>
                      <c:pt idx="38">
                        <c:v>8473.7848274650005</c:v>
                      </c:pt>
                      <c:pt idx="39">
                        <c:v>342.78169541940002</c:v>
                      </c:pt>
                      <c:pt idx="40">
                        <c:v>14604.5205309634</c:v>
                      </c:pt>
                      <c:pt idx="41">
                        <c:v>1433.8263173108001</c:v>
                      </c:pt>
                      <c:pt idx="42">
                        <c:v>3674.7567845056001</c:v>
                      </c:pt>
                      <c:pt idx="43">
                        <c:v>1318.0575191544999</c:v>
                      </c:pt>
                      <c:pt idx="44">
                        <c:v>295440.00981847802</c:v>
                      </c:pt>
                      <c:pt idx="45">
                        <c:v>6534.4518255343</c:v>
                      </c:pt>
                      <c:pt idx="46">
                        <c:v>82887.395894540707</c:v>
                      </c:pt>
                      <c:pt idx="47">
                        <c:v>4007.0020476881</c:v>
                      </c:pt>
                      <c:pt idx="48">
                        <c:v>48860.260742480103</c:v>
                      </c:pt>
                      <c:pt idx="49">
                        <c:v>4449.2623452714997</c:v>
                      </c:pt>
                      <c:pt idx="50">
                        <c:v>41703.561397247198</c:v>
                      </c:pt>
                      <c:pt idx="51">
                        <c:v>25307.8424665895</c:v>
                      </c:pt>
                      <c:pt idx="52">
                        <c:v>21063.063976948899</c:v>
                      </c:pt>
                      <c:pt idx="53">
                        <c:v>16123.763648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B0E-4217-AAA0-87BD07734D80}"/>
                  </c:ext>
                </c:extLst>
              </c15:ser>
            </c15:filteredBarSeries>
          </c:ext>
        </c:extLst>
      </c:barChart>
      <c:catAx>
        <c:axId val="609897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894680"/>
        <c:crosses val="autoZero"/>
        <c:auto val="1"/>
        <c:lblAlgn val="ctr"/>
        <c:lblOffset val="100"/>
        <c:noMultiLvlLbl val="0"/>
      </c:catAx>
      <c:valAx>
        <c:axId val="60989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89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426358</xdr:colOff>
      <xdr:row>59</xdr:row>
      <xdr:rowOff>143328</xdr:rowOff>
    </xdr:from>
    <xdr:to>
      <xdr:col>32</xdr:col>
      <xdr:colOff>535215</xdr:colOff>
      <xdr:row>79</xdr:row>
      <xdr:rowOff>108857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C1AE43-404F-4C99-B24D-3C287D329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unctadstat.unctad.org/wds/TableViewer/tableView.aspx?ReportId=24740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11"/>
  <sheetViews>
    <sheetView workbookViewId="0">
      <selection activeCell="B4" sqref="B4"/>
    </sheetView>
  </sheetViews>
  <sheetFormatPr defaultRowHeight="14.5" x14ac:dyDescent="0.35"/>
  <sheetData>
    <row r="1" spans="2:2" ht="21" x14ac:dyDescent="0.5">
      <c r="B1" s="72" t="s">
        <v>269</v>
      </c>
    </row>
    <row r="2" spans="2:2" ht="9.5" customHeight="1" x14ac:dyDescent="0.5">
      <c r="B2" s="72"/>
    </row>
    <row r="3" spans="2:2" x14ac:dyDescent="0.35">
      <c r="B3" t="s">
        <v>95</v>
      </c>
    </row>
    <row r="4" spans="2:2" x14ac:dyDescent="0.35">
      <c r="B4" s="70" t="s">
        <v>266</v>
      </c>
    </row>
    <row r="5" spans="2:2" x14ac:dyDescent="0.35">
      <c r="B5" t="s">
        <v>271</v>
      </c>
    </row>
    <row r="6" spans="2:2" x14ac:dyDescent="0.35">
      <c r="B6" t="s">
        <v>88</v>
      </c>
    </row>
    <row r="8" spans="2:2" x14ac:dyDescent="0.35">
      <c r="B8" t="s">
        <v>94</v>
      </c>
    </row>
    <row r="10" spans="2:2" x14ac:dyDescent="0.35">
      <c r="B10" t="s">
        <v>270</v>
      </c>
    </row>
    <row r="11" spans="2:2" x14ac:dyDescent="0.35">
      <c r="B11" s="73">
        <v>43160</v>
      </c>
    </row>
  </sheetData>
  <hyperlinks>
    <hyperlink ref="B4" r:id="rId1" xr:uid="{C9E767CE-A0D9-4905-943E-A3A5C9A0F65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9"/>
  <sheetViews>
    <sheetView workbookViewId="0">
      <selection activeCell="E8" sqref="E8"/>
    </sheetView>
  </sheetViews>
  <sheetFormatPr defaultRowHeight="12.5" x14ac:dyDescent="0.25"/>
  <cols>
    <col min="1" max="16384" width="8.7265625" style="1"/>
  </cols>
  <sheetData>
    <row r="1" spans="1:5" x14ac:dyDescent="0.25">
      <c r="A1" s="1" t="s">
        <v>78</v>
      </c>
    </row>
    <row r="2" spans="1:5" x14ac:dyDescent="0.25">
      <c r="A2" s="1" t="s">
        <v>52</v>
      </c>
    </row>
    <row r="4" spans="1:5" x14ac:dyDescent="0.25">
      <c r="A4" s="1" t="s">
        <v>53</v>
      </c>
      <c r="B4" s="1" t="s">
        <v>68</v>
      </c>
      <c r="C4" s="1" t="s">
        <v>55</v>
      </c>
      <c r="D4" s="1" t="s">
        <v>56</v>
      </c>
    </row>
    <row r="6" spans="1:5" x14ac:dyDescent="0.25">
      <c r="A6" s="1" t="s">
        <v>57</v>
      </c>
      <c r="B6" s="1" t="s">
        <v>58</v>
      </c>
      <c r="C6" s="1" t="s">
        <v>59</v>
      </c>
      <c r="D6" s="1" t="s">
        <v>60</v>
      </c>
    </row>
    <row r="7" spans="1:5" x14ac:dyDescent="0.25">
      <c r="A7" s="1" t="s">
        <v>61</v>
      </c>
    </row>
    <row r="8" spans="1:5" x14ac:dyDescent="0.25">
      <c r="A8" s="1" t="s">
        <v>1</v>
      </c>
      <c r="B8" s="1">
        <v>206969.61799999999</v>
      </c>
      <c r="C8" s="1">
        <v>180479.60800000001</v>
      </c>
      <c r="D8" s="1">
        <v>95533.841</v>
      </c>
      <c r="E8" s="1">
        <f>AVERAGE(B8:D8)</f>
        <v>160994.35566666667</v>
      </c>
    </row>
    <row r="9" spans="1:5" x14ac:dyDescent="0.25">
      <c r="A9" s="1" t="s">
        <v>5</v>
      </c>
      <c r="B9" s="1">
        <v>22841.478999999999</v>
      </c>
      <c r="C9" s="1">
        <v>16177.933000000001</v>
      </c>
      <c r="D9" s="1">
        <v>18615.834999999999</v>
      </c>
      <c r="E9" s="1">
        <f t="shared" ref="E9:E19" si="0">AVERAGE(B9:D9)</f>
        <v>19211.749</v>
      </c>
    </row>
    <row r="10" spans="1:5" x14ac:dyDescent="0.25">
      <c r="A10" s="1" t="s">
        <v>7</v>
      </c>
      <c r="B10" s="1">
        <v>218681.196</v>
      </c>
      <c r="C10" s="1">
        <v>127351.641</v>
      </c>
      <c r="D10" s="1">
        <v>158100.59299999999</v>
      </c>
      <c r="E10" s="1">
        <f t="shared" si="0"/>
        <v>168044.47666666665</v>
      </c>
    </row>
    <row r="11" spans="1:5" x14ac:dyDescent="0.25">
      <c r="A11" s="1" t="s">
        <v>8</v>
      </c>
      <c r="B11" s="1">
        <v>49220.374000000003</v>
      </c>
      <c r="C11" s="1">
        <v>35160.031999999999</v>
      </c>
      <c r="D11" s="1">
        <v>42900.889000000003</v>
      </c>
      <c r="E11" s="1">
        <f t="shared" si="0"/>
        <v>42427.098333333335</v>
      </c>
    </row>
    <row r="12" spans="1:5" x14ac:dyDescent="0.25">
      <c r="A12" s="1" t="s">
        <v>9</v>
      </c>
      <c r="B12" s="1">
        <v>355506.18599999999</v>
      </c>
      <c r="C12" s="1">
        <v>349340.31699999998</v>
      </c>
      <c r="D12" s="1">
        <v>299426.83600000001</v>
      </c>
      <c r="E12" s="1">
        <f t="shared" si="0"/>
        <v>334757.7796666667</v>
      </c>
    </row>
    <row r="13" spans="1:5" x14ac:dyDescent="0.25">
      <c r="A13" s="1" t="s">
        <v>11</v>
      </c>
      <c r="B13" s="1">
        <v>312078.53499999997</v>
      </c>
      <c r="C13" s="1">
        <v>900033.16200000001</v>
      </c>
      <c r="D13" s="1">
        <v>498271.826</v>
      </c>
      <c r="E13" s="1">
        <f t="shared" si="0"/>
        <v>570127.84100000001</v>
      </c>
    </row>
    <row r="14" spans="1:5" x14ac:dyDescent="0.25">
      <c r="A14" s="1" t="s">
        <v>278</v>
      </c>
      <c r="B14" s="1">
        <v>232001.83499999999</v>
      </c>
      <c r="C14" s="1">
        <v>197747.739</v>
      </c>
      <c r="D14" s="1">
        <v>187656.91899999999</v>
      </c>
      <c r="E14" s="1">
        <f t="shared" si="0"/>
        <v>205802.16433333335</v>
      </c>
    </row>
    <row r="15" spans="1:5" x14ac:dyDescent="0.25">
      <c r="A15" s="1" t="s">
        <v>15</v>
      </c>
      <c r="B15" s="1">
        <v>124521.393</v>
      </c>
      <c r="C15" s="1">
        <v>48470.686000000002</v>
      </c>
      <c r="D15" s="1" t="s">
        <v>79</v>
      </c>
      <c r="E15" s="1">
        <f t="shared" si="0"/>
        <v>86496.039499999999</v>
      </c>
    </row>
    <row r="16" spans="1:5" x14ac:dyDescent="0.25">
      <c r="A16" s="1" t="s">
        <v>18</v>
      </c>
      <c r="B16" s="1">
        <v>142089.55600000001</v>
      </c>
      <c r="C16" s="1">
        <v>114444.804</v>
      </c>
      <c r="D16" s="1">
        <v>102319.984</v>
      </c>
      <c r="E16" s="1">
        <f t="shared" si="0"/>
        <v>119618.11466666668</v>
      </c>
    </row>
    <row r="17" spans="1:5" x14ac:dyDescent="0.25">
      <c r="A17" s="1" t="s">
        <v>37</v>
      </c>
      <c r="B17" s="1">
        <v>26273.931</v>
      </c>
      <c r="C17" s="1">
        <v>27168.267</v>
      </c>
      <c r="D17" s="1">
        <v>23066.31</v>
      </c>
      <c r="E17" s="1">
        <f t="shared" si="0"/>
        <v>25502.835999999999</v>
      </c>
    </row>
    <row r="18" spans="1:5" x14ac:dyDescent="0.25">
      <c r="A18" s="1" t="s">
        <v>38</v>
      </c>
      <c r="B18" s="1">
        <v>40178.480000000003</v>
      </c>
      <c r="C18" s="1">
        <v>35642.016000000003</v>
      </c>
      <c r="D18" s="1">
        <v>33912.053</v>
      </c>
      <c r="E18" s="1">
        <f t="shared" si="0"/>
        <v>36577.51633333334</v>
      </c>
    </row>
    <row r="19" spans="1:5" x14ac:dyDescent="0.25">
      <c r="A19" s="1" t="s">
        <v>68</v>
      </c>
      <c r="B19" s="1">
        <v>1730362.5830000001</v>
      </c>
      <c r="C19" s="1">
        <v>2032016.2050000001</v>
      </c>
      <c r="D19" s="1">
        <v>1459805.0859999999</v>
      </c>
      <c r="E19" s="1">
        <f t="shared" si="0"/>
        <v>1740727.9579999999</v>
      </c>
    </row>
  </sheetData>
  <pageMargins left="0.75" right="0.75" top="1" bottom="1" header="0.5" footer="0.5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3"/>
  <sheetViews>
    <sheetView workbookViewId="0">
      <selection activeCell="E8" sqref="E8"/>
    </sheetView>
  </sheetViews>
  <sheetFormatPr defaultRowHeight="12.5" x14ac:dyDescent="0.25"/>
  <cols>
    <col min="1" max="16384" width="8.7265625" style="1"/>
  </cols>
  <sheetData>
    <row r="1" spans="1:5" x14ac:dyDescent="0.25">
      <c r="A1" s="1" t="s">
        <v>78</v>
      </c>
    </row>
    <row r="2" spans="1:5" x14ac:dyDescent="0.25">
      <c r="A2" s="1" t="s">
        <v>52</v>
      </c>
    </row>
    <row r="4" spans="1:5" x14ac:dyDescent="0.25">
      <c r="A4" s="1" t="s">
        <v>53</v>
      </c>
      <c r="B4" s="1" t="s">
        <v>69</v>
      </c>
      <c r="C4" s="1" t="s">
        <v>55</v>
      </c>
      <c r="D4" s="1" t="s">
        <v>56</v>
      </c>
    </row>
    <row r="6" spans="1:5" x14ac:dyDescent="0.25">
      <c r="A6" s="1" t="s">
        <v>57</v>
      </c>
      <c r="B6" s="1" t="s">
        <v>58</v>
      </c>
      <c r="C6" s="1" t="s">
        <v>59</v>
      </c>
      <c r="D6" s="1" t="s">
        <v>60</v>
      </c>
    </row>
    <row r="7" spans="1:5" x14ac:dyDescent="0.25">
      <c r="A7" s="1" t="s">
        <v>61</v>
      </c>
    </row>
    <row r="8" spans="1:5" x14ac:dyDescent="0.25">
      <c r="A8" s="1" t="s">
        <v>2</v>
      </c>
      <c r="B8" s="1">
        <v>264801.467</v>
      </c>
      <c r="C8" s="1">
        <v>190421.144</v>
      </c>
      <c r="D8" s="1">
        <v>161393.69699999999</v>
      </c>
      <c r="E8" s="1">
        <f>AVERAGE(B8:D8)</f>
        <v>205538.76933333333</v>
      </c>
    </row>
    <row r="9" spans="1:5" x14ac:dyDescent="0.25">
      <c r="A9" s="1" t="s">
        <v>4</v>
      </c>
      <c r="B9" s="1">
        <v>1781126.7320000001</v>
      </c>
      <c r="C9" s="1">
        <v>889010.701</v>
      </c>
      <c r="D9" s="1">
        <v>553245.36800000002</v>
      </c>
      <c r="E9" s="1">
        <f t="shared" ref="E9:E23" si="0">AVERAGE(B9:D9)</f>
        <v>1074460.9336666667</v>
      </c>
    </row>
    <row r="10" spans="1:5" x14ac:dyDescent="0.25">
      <c r="A10" s="1" t="s">
        <v>6</v>
      </c>
      <c r="B10" s="1">
        <v>9532.2970000000005</v>
      </c>
      <c r="C10" s="1">
        <v>6058.01</v>
      </c>
      <c r="D10" s="1">
        <v>7621.01</v>
      </c>
      <c r="E10" s="1">
        <f t="shared" si="0"/>
        <v>7737.1056666666673</v>
      </c>
    </row>
    <row r="11" spans="1:5" x14ac:dyDescent="0.25">
      <c r="A11" s="1" t="s">
        <v>12</v>
      </c>
      <c r="B11" s="1">
        <v>2649643.8130000001</v>
      </c>
      <c r="C11" s="1">
        <v>1670433.2309999999</v>
      </c>
      <c r="D11" s="1">
        <v>1599548.888</v>
      </c>
      <c r="E11" s="1">
        <f t="shared" si="0"/>
        <v>1973208.6440000001</v>
      </c>
    </row>
    <row r="12" spans="1:5" x14ac:dyDescent="0.25">
      <c r="A12" s="1" t="s">
        <v>19</v>
      </c>
      <c r="B12" s="1">
        <v>52361.7</v>
      </c>
      <c r="C12" s="1">
        <v>60960.872000000003</v>
      </c>
      <c r="D12" s="1">
        <v>51844.06</v>
      </c>
      <c r="E12" s="1">
        <f t="shared" si="0"/>
        <v>55055.543999999994</v>
      </c>
    </row>
    <row r="13" spans="1:5" x14ac:dyDescent="0.25">
      <c r="A13" s="1" t="s">
        <v>20</v>
      </c>
      <c r="B13" s="1">
        <v>1716391.095</v>
      </c>
      <c r="C13" s="1">
        <v>1714401.37</v>
      </c>
      <c r="D13" s="1">
        <v>1632185.8910000001</v>
      </c>
      <c r="E13" s="1">
        <f t="shared" si="0"/>
        <v>1687659.4519999998</v>
      </c>
    </row>
    <row r="14" spans="1:5" x14ac:dyDescent="0.25">
      <c r="A14" s="1" t="s">
        <v>21</v>
      </c>
      <c r="B14" s="1">
        <v>121432.258</v>
      </c>
      <c r="C14" s="1">
        <v>106069.28200000001</v>
      </c>
      <c r="D14" s="1">
        <v>102400.639</v>
      </c>
      <c r="E14" s="1">
        <f t="shared" si="0"/>
        <v>109967.393</v>
      </c>
    </row>
    <row r="15" spans="1:5" x14ac:dyDescent="0.25">
      <c r="A15" s="1" t="s">
        <v>22</v>
      </c>
      <c r="B15" s="1">
        <v>39314.94</v>
      </c>
      <c r="C15" s="1">
        <v>36479.887999999999</v>
      </c>
      <c r="D15" s="1">
        <v>42415.983999999997</v>
      </c>
      <c r="E15" s="1">
        <f t="shared" si="0"/>
        <v>39403.603999999999</v>
      </c>
    </row>
    <row r="16" spans="1:5" x14ac:dyDescent="0.25">
      <c r="A16" s="1" t="s">
        <v>25</v>
      </c>
      <c r="B16" s="1">
        <v>21197.128000000001</v>
      </c>
      <c r="C16" s="1">
        <v>9262.4670000000006</v>
      </c>
      <c r="D16" s="1">
        <v>2255.4899999999998</v>
      </c>
      <c r="E16" s="1">
        <f t="shared" si="0"/>
        <v>10905.028333333334</v>
      </c>
    </row>
    <row r="17" spans="1:5" x14ac:dyDescent="0.25">
      <c r="A17" s="1" t="s">
        <v>29</v>
      </c>
      <c r="B17" s="1">
        <v>1535687.382</v>
      </c>
      <c r="C17" s="1">
        <v>1194985.183</v>
      </c>
      <c r="D17" s="1">
        <v>1390190.4240000001</v>
      </c>
      <c r="E17" s="1">
        <f t="shared" si="0"/>
        <v>1373620.9963333334</v>
      </c>
    </row>
    <row r="18" spans="1:5" x14ac:dyDescent="0.25">
      <c r="A18" s="1" t="s">
        <v>35</v>
      </c>
      <c r="B18" s="1">
        <v>805163.571</v>
      </c>
      <c r="C18" s="1">
        <v>440970.54100000003</v>
      </c>
      <c r="D18" s="1">
        <v>359605.71500000003</v>
      </c>
      <c r="E18" s="1">
        <f t="shared" si="0"/>
        <v>535246.60900000005</v>
      </c>
    </row>
    <row r="19" spans="1:5" x14ac:dyDescent="0.25">
      <c r="A19" s="1" t="s">
        <v>36</v>
      </c>
      <c r="B19" s="1">
        <v>951690.04399999999</v>
      </c>
      <c r="C19" s="1">
        <v>1047290.2070000001</v>
      </c>
      <c r="D19" s="1">
        <v>1104849.9890000001</v>
      </c>
      <c r="E19" s="1">
        <f t="shared" si="0"/>
        <v>1034610.0800000001</v>
      </c>
    </row>
    <row r="20" spans="1:5" x14ac:dyDescent="0.25">
      <c r="A20" s="1" t="s">
        <v>39</v>
      </c>
      <c r="B20" s="1">
        <v>713098.875</v>
      </c>
      <c r="C20" s="1">
        <v>599031.64199999999</v>
      </c>
      <c r="D20" s="1">
        <v>567561.98199999996</v>
      </c>
      <c r="E20" s="1">
        <f t="shared" si="0"/>
        <v>626564.16633333324</v>
      </c>
    </row>
    <row r="21" spans="1:5" x14ac:dyDescent="0.25">
      <c r="A21" s="1" t="s">
        <v>41</v>
      </c>
      <c r="B21" s="1">
        <v>414771.69900000002</v>
      </c>
      <c r="C21" s="1">
        <v>507598.36</v>
      </c>
      <c r="D21" s="1">
        <v>464527.32299999997</v>
      </c>
      <c r="E21" s="1">
        <f t="shared" si="0"/>
        <v>462299.12733333331</v>
      </c>
    </row>
    <row r="22" spans="1:5" x14ac:dyDescent="0.25">
      <c r="A22" s="1" t="s">
        <v>46</v>
      </c>
      <c r="B22" s="1">
        <v>95571.445999999996</v>
      </c>
      <c r="C22" s="1">
        <v>112229.05100000001</v>
      </c>
      <c r="D22" s="1">
        <v>186246.894</v>
      </c>
      <c r="E22" s="1">
        <f t="shared" si="0"/>
        <v>131349.13033333333</v>
      </c>
    </row>
    <row r="23" spans="1:5" x14ac:dyDescent="0.25">
      <c r="A23" s="1" t="s">
        <v>69</v>
      </c>
      <c r="B23" s="1">
        <v>11171784.447000001</v>
      </c>
      <c r="C23" s="1">
        <v>8585201.9489999991</v>
      </c>
      <c r="D23" s="1">
        <v>8225893.3540000003</v>
      </c>
      <c r="E23" s="1">
        <f t="shared" si="0"/>
        <v>9327626.583333334</v>
      </c>
    </row>
  </sheetData>
  <pageMargins left="0.75" right="0.75" top="1" bottom="1" header="0.5" footer="0.5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9"/>
  <sheetViews>
    <sheetView workbookViewId="0">
      <selection activeCell="A14" sqref="A14"/>
    </sheetView>
  </sheetViews>
  <sheetFormatPr defaultRowHeight="12.5" x14ac:dyDescent="0.25"/>
  <cols>
    <col min="1" max="16384" width="8.7265625" style="1"/>
  </cols>
  <sheetData>
    <row r="1" spans="1:5" x14ac:dyDescent="0.25">
      <c r="A1" s="1" t="s">
        <v>78</v>
      </c>
    </row>
    <row r="2" spans="1:5" x14ac:dyDescent="0.25">
      <c r="A2" s="1" t="s">
        <v>52</v>
      </c>
    </row>
    <row r="4" spans="1:5" x14ac:dyDescent="0.25">
      <c r="A4" s="1" t="s">
        <v>53</v>
      </c>
      <c r="B4" s="1" t="s">
        <v>70</v>
      </c>
      <c r="C4" s="1" t="s">
        <v>55</v>
      </c>
      <c r="D4" s="1" t="s">
        <v>56</v>
      </c>
    </row>
    <row r="6" spans="1:5" x14ac:dyDescent="0.25">
      <c r="A6" s="1" t="s">
        <v>57</v>
      </c>
      <c r="B6" s="1" t="s">
        <v>58</v>
      </c>
      <c r="C6" s="1" t="s">
        <v>59</v>
      </c>
      <c r="D6" s="1" t="s">
        <v>60</v>
      </c>
    </row>
    <row r="7" spans="1:5" x14ac:dyDescent="0.25">
      <c r="A7" s="1" t="s">
        <v>61</v>
      </c>
    </row>
    <row r="8" spans="1:5" x14ac:dyDescent="0.25">
      <c r="A8" s="1" t="s">
        <v>13</v>
      </c>
      <c r="B8" s="1">
        <v>31904.968000000001</v>
      </c>
      <c r="C8" s="1">
        <v>43726.911</v>
      </c>
      <c r="D8" s="1">
        <v>45304.362999999998</v>
      </c>
      <c r="E8" s="1">
        <f>AVERAGE(B8:D8)</f>
        <v>40312.080666666669</v>
      </c>
    </row>
    <row r="9" spans="1:5" x14ac:dyDescent="0.25">
      <c r="A9" s="1" t="s">
        <v>16</v>
      </c>
      <c r="B9" s="1">
        <v>84594.83</v>
      </c>
      <c r="C9" s="1">
        <v>86099.764999999999</v>
      </c>
      <c r="D9" s="1">
        <v>83759.441000000006</v>
      </c>
      <c r="E9" s="1">
        <f t="shared" ref="E9:E16" si="0">AVERAGE(B9:D9)</f>
        <v>84818.012000000002</v>
      </c>
    </row>
    <row r="10" spans="1:5" x14ac:dyDescent="0.25">
      <c r="A10" s="1" t="s">
        <v>17</v>
      </c>
      <c r="B10" s="1">
        <v>231663.25899999999</v>
      </c>
      <c r="C10" s="1">
        <v>182455.913</v>
      </c>
      <c r="D10" s="1">
        <v>211602.16500000001</v>
      </c>
      <c r="E10" s="1">
        <f t="shared" si="0"/>
        <v>208573.77900000001</v>
      </c>
    </row>
    <row r="11" spans="1:5" x14ac:dyDescent="0.25">
      <c r="A11" s="1" t="s">
        <v>23</v>
      </c>
      <c r="B11" s="1">
        <v>202257.39799999999</v>
      </c>
      <c r="C11" s="1">
        <v>282532.86599999998</v>
      </c>
      <c r="D11" s="1">
        <v>286195.59700000001</v>
      </c>
      <c r="E11" s="1">
        <f t="shared" si="0"/>
        <v>256995.28700000001</v>
      </c>
    </row>
    <row r="12" spans="1:5" x14ac:dyDescent="0.25">
      <c r="A12" s="1" t="s">
        <v>42</v>
      </c>
      <c r="B12" s="1">
        <v>238931.51800000001</v>
      </c>
      <c r="C12" s="1">
        <v>186926.462</v>
      </c>
      <c r="D12" s="1">
        <v>4377.7719999999999</v>
      </c>
      <c r="E12" s="1">
        <f t="shared" si="0"/>
        <v>143411.91733333332</v>
      </c>
    </row>
    <row r="13" spans="1:5" x14ac:dyDescent="0.25">
      <c r="A13" s="1" t="s">
        <v>45</v>
      </c>
      <c r="B13" s="1">
        <v>389588.26500000001</v>
      </c>
      <c r="C13" s="1">
        <v>358541.73200000002</v>
      </c>
      <c r="D13" s="1">
        <v>237271.23699999999</v>
      </c>
      <c r="E13" s="1">
        <f t="shared" si="0"/>
        <v>328467.07799999998</v>
      </c>
    </row>
    <row r="14" spans="1:5" x14ac:dyDescent="0.25">
      <c r="A14" s="67" t="s">
        <v>44</v>
      </c>
      <c r="E14" s="68">
        <f>SouthSudanImports_Mar18!BM32</f>
        <v>268345.36700000003</v>
      </c>
    </row>
    <row r="15" spans="1:5" x14ac:dyDescent="0.25">
      <c r="A15" s="1" t="s">
        <v>48</v>
      </c>
      <c r="B15" s="1">
        <v>770990.09</v>
      </c>
      <c r="C15" s="1">
        <v>725150.80900000001</v>
      </c>
      <c r="D15" s="1">
        <v>483784.054</v>
      </c>
      <c r="E15" s="1">
        <f t="shared" si="0"/>
        <v>659974.98433333333</v>
      </c>
    </row>
    <row r="16" spans="1:5" x14ac:dyDescent="0.25">
      <c r="A16" s="1" t="s">
        <v>70</v>
      </c>
      <c r="B16" s="1">
        <v>1949930.328</v>
      </c>
      <c r="C16" s="1">
        <v>1865434.4580000001</v>
      </c>
      <c r="D16" s="1">
        <v>1352294.629</v>
      </c>
      <c r="E16" s="1">
        <f t="shared" si="0"/>
        <v>1722553.1383333334</v>
      </c>
    </row>
    <row r="19" spans="1:1" ht="14.5" x14ac:dyDescent="0.35">
      <c r="A19" s="66" t="s">
        <v>264</v>
      </c>
    </row>
  </sheetData>
  <pageMargins left="0.75" right="0.75" top="1" bottom="1" header="0.5" footer="0.5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3"/>
  <sheetViews>
    <sheetView workbookViewId="0">
      <selection activeCell="E8" sqref="E8:E13"/>
    </sheetView>
  </sheetViews>
  <sheetFormatPr defaultRowHeight="12.5" x14ac:dyDescent="0.25"/>
  <cols>
    <col min="1" max="16384" width="8.7265625" style="1"/>
  </cols>
  <sheetData>
    <row r="1" spans="1:5" x14ac:dyDescent="0.25">
      <c r="A1" s="1" t="s">
        <v>78</v>
      </c>
    </row>
    <row r="2" spans="1:5" x14ac:dyDescent="0.25">
      <c r="A2" s="1" t="s">
        <v>52</v>
      </c>
    </row>
    <row r="4" spans="1:5" x14ac:dyDescent="0.25">
      <c r="A4" s="1" t="s">
        <v>53</v>
      </c>
      <c r="B4" s="1" t="s">
        <v>72</v>
      </c>
      <c r="C4" s="1" t="s">
        <v>55</v>
      </c>
      <c r="D4" s="1" t="s">
        <v>56</v>
      </c>
    </row>
    <row r="6" spans="1:5" x14ac:dyDescent="0.25">
      <c r="A6" s="1" t="s">
        <v>57</v>
      </c>
      <c r="B6" s="1" t="s">
        <v>58</v>
      </c>
      <c r="C6" s="1" t="s">
        <v>59</v>
      </c>
      <c r="D6" s="1" t="s">
        <v>60</v>
      </c>
    </row>
    <row r="7" spans="1:5" x14ac:dyDescent="0.25">
      <c r="A7" s="1" t="s">
        <v>61</v>
      </c>
    </row>
    <row r="8" spans="1:5" x14ac:dyDescent="0.25">
      <c r="A8" s="1" t="s">
        <v>0</v>
      </c>
      <c r="B8" s="1">
        <v>738313.64300000004</v>
      </c>
      <c r="C8" s="1">
        <v>680951.07700000005</v>
      </c>
      <c r="D8" s="1">
        <v>700862.86100000003</v>
      </c>
      <c r="E8" s="1">
        <f>AVERAGE(B8:D8)</f>
        <v>706709.19366666675</v>
      </c>
    </row>
    <row r="9" spans="1:5" x14ac:dyDescent="0.25">
      <c r="A9" s="1" t="s">
        <v>26</v>
      </c>
      <c r="B9" s="1">
        <v>714433.21100000001</v>
      </c>
      <c r="C9" s="1">
        <v>563693.06400000001</v>
      </c>
      <c r="D9" s="1">
        <v>508932.63</v>
      </c>
      <c r="E9" s="1">
        <f t="shared" ref="E9:E13" si="0">AVERAGE(B9:D9)</f>
        <v>595686.30166666664</v>
      </c>
    </row>
    <row r="10" spans="1:5" x14ac:dyDescent="0.25">
      <c r="A10" s="1" t="s">
        <v>30</v>
      </c>
      <c r="B10" s="1">
        <v>177250.81299999999</v>
      </c>
      <c r="C10" s="1">
        <v>131887.85999999999</v>
      </c>
      <c r="D10" s="1">
        <v>140435.52299999999</v>
      </c>
      <c r="E10" s="1">
        <f t="shared" si="0"/>
        <v>149858.0653333333</v>
      </c>
    </row>
    <row r="11" spans="1:5" x14ac:dyDescent="0.25">
      <c r="A11" s="1" t="s">
        <v>32</v>
      </c>
      <c r="B11" s="1">
        <v>1560017.2790000001</v>
      </c>
      <c r="C11" s="1">
        <v>982145.22400000005</v>
      </c>
      <c r="D11" s="1">
        <v>819257.13800000004</v>
      </c>
      <c r="E11" s="1">
        <f t="shared" si="0"/>
        <v>1120473.2136666665</v>
      </c>
    </row>
    <row r="12" spans="1:5" x14ac:dyDescent="0.25">
      <c r="A12" s="1" t="s">
        <v>47</v>
      </c>
      <c r="B12" s="1">
        <v>1747724.699</v>
      </c>
      <c r="C12" s="1">
        <v>949727.51399999997</v>
      </c>
      <c r="D12" s="1">
        <v>861469.76500000001</v>
      </c>
      <c r="E12" s="1">
        <f t="shared" si="0"/>
        <v>1186307.3260000001</v>
      </c>
    </row>
    <row r="13" spans="1:5" x14ac:dyDescent="0.25">
      <c r="A13" s="1" t="s">
        <v>72</v>
      </c>
      <c r="B13" s="1">
        <v>4937739.6449999996</v>
      </c>
      <c r="C13" s="1">
        <v>3308404.7390000001</v>
      </c>
      <c r="D13" s="1">
        <v>3030957.9169999999</v>
      </c>
      <c r="E13" s="1">
        <f t="shared" si="0"/>
        <v>3759034.100333333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U154"/>
  <sheetViews>
    <sheetView zoomScale="50" zoomScaleNormal="50" workbookViewId="0">
      <selection activeCell="BM32" sqref="BM32"/>
    </sheetView>
  </sheetViews>
  <sheetFormatPr defaultRowHeight="14.5" x14ac:dyDescent="0.35"/>
  <cols>
    <col min="15" max="15" width="4.54296875" customWidth="1"/>
    <col min="16" max="21" width="8.7265625" hidden="1" customWidth="1"/>
    <col min="27" max="27" width="3.453125" customWidth="1"/>
    <col min="28" max="31" width="8.7265625" hidden="1" customWidth="1"/>
    <col min="33" max="33" width="3.81640625" customWidth="1"/>
    <col min="34" max="35" width="8.7265625" hidden="1" customWidth="1"/>
    <col min="37" max="37" width="8.7265625" style="54"/>
    <col min="38" max="38" width="43.453125" style="54" customWidth="1"/>
    <col min="39" max="41" width="10.81640625" customWidth="1"/>
    <col min="42" max="42" width="17.1796875" style="55" customWidth="1"/>
    <col min="44" max="44" width="8.7265625" style="54"/>
    <col min="45" max="45" width="12.08984375" style="54" customWidth="1"/>
    <col min="46" max="46" width="4.26953125" style="54" customWidth="1"/>
    <col min="47" max="48" width="8.7265625" style="54"/>
    <col min="49" max="49" width="10.6328125" style="54" customWidth="1"/>
    <col min="50" max="60" width="8.7265625" style="54"/>
    <col min="61" max="61" width="11.26953125" style="54" customWidth="1"/>
    <col min="62" max="68" width="8.7265625" style="54"/>
    <col min="69" max="69" width="10.81640625" style="54" customWidth="1"/>
    <col min="70" max="71" width="8.7265625" style="54"/>
    <col min="72" max="72" width="8.7265625" style="13"/>
    <col min="73" max="73" width="11.7265625" style="54" customWidth="1"/>
  </cols>
  <sheetData>
    <row r="1" spans="1:73" ht="18.5" x14ac:dyDescent="0.45">
      <c r="A1" t="s">
        <v>262</v>
      </c>
      <c r="B1" t="s">
        <v>261</v>
      </c>
      <c r="C1" t="s">
        <v>260</v>
      </c>
      <c r="D1" t="s">
        <v>259</v>
      </c>
      <c r="E1" t="s">
        <v>258</v>
      </c>
      <c r="F1" t="s">
        <v>257</v>
      </c>
      <c r="G1" t="s">
        <v>256</v>
      </c>
      <c r="H1" t="s">
        <v>255</v>
      </c>
      <c r="I1" t="s">
        <v>254</v>
      </c>
      <c r="J1" t="s">
        <v>253</v>
      </c>
      <c r="K1" t="s">
        <v>252</v>
      </c>
      <c r="L1" t="s">
        <v>251</v>
      </c>
      <c r="M1" t="s">
        <v>250</v>
      </c>
      <c r="N1" t="s">
        <v>249</v>
      </c>
      <c r="O1" t="s">
        <v>248</v>
      </c>
      <c r="P1" t="s">
        <v>247</v>
      </c>
      <c r="Q1" t="s">
        <v>246</v>
      </c>
      <c r="R1" t="s">
        <v>245</v>
      </c>
      <c r="S1" t="s">
        <v>244</v>
      </c>
      <c r="T1" t="s">
        <v>243</v>
      </c>
      <c r="U1" t="s">
        <v>242</v>
      </c>
      <c r="V1" t="s">
        <v>241</v>
      </c>
      <c r="W1" t="s">
        <v>240</v>
      </c>
      <c r="X1" t="s">
        <v>239</v>
      </c>
      <c r="Y1" t="s">
        <v>238</v>
      </c>
      <c r="Z1" t="s">
        <v>237</v>
      </c>
      <c r="AA1" t="s">
        <v>236</v>
      </c>
      <c r="AB1" t="s">
        <v>235</v>
      </c>
      <c r="AC1" t="s">
        <v>234</v>
      </c>
      <c r="AD1" t="s">
        <v>233</v>
      </c>
      <c r="AE1" t="s">
        <v>232</v>
      </c>
      <c r="AF1" t="s">
        <v>231</v>
      </c>
      <c r="AG1" t="s">
        <v>230</v>
      </c>
      <c r="AH1" t="s">
        <v>229</v>
      </c>
      <c r="AI1" t="s">
        <v>228</v>
      </c>
      <c r="AL1" s="63" t="s">
        <v>227</v>
      </c>
      <c r="AM1" s="62">
        <v>2014</v>
      </c>
      <c r="AN1" s="61">
        <v>2015</v>
      </c>
      <c r="AO1" s="61">
        <v>2016</v>
      </c>
      <c r="AP1" s="60" t="s">
        <v>226</v>
      </c>
      <c r="AR1" s="50" t="s">
        <v>225</v>
      </c>
      <c r="AS1" s="59" t="s">
        <v>224</v>
      </c>
      <c r="AT1" s="59"/>
      <c r="AU1" s="59"/>
      <c r="AV1" s="59" t="s">
        <v>220</v>
      </c>
      <c r="AW1" s="59" t="s">
        <v>224</v>
      </c>
      <c r="AX1" s="59"/>
      <c r="AY1" s="59"/>
      <c r="AZ1" s="8" t="s">
        <v>66</v>
      </c>
      <c r="BA1" s="59" t="s">
        <v>224</v>
      </c>
      <c r="BB1" s="59"/>
      <c r="BC1" s="59"/>
      <c r="BD1" s="8" t="s">
        <v>219</v>
      </c>
      <c r="BE1" s="59" t="s">
        <v>224</v>
      </c>
      <c r="BF1" s="59"/>
      <c r="BG1" s="59"/>
      <c r="BH1" s="8" t="s">
        <v>218</v>
      </c>
      <c r="BI1" s="59" t="s">
        <v>224</v>
      </c>
      <c r="BJ1" s="59"/>
      <c r="BK1" s="59"/>
      <c r="BL1" s="8" t="s">
        <v>75</v>
      </c>
      <c r="BM1" s="59" t="s">
        <v>224</v>
      </c>
      <c r="BN1" s="59"/>
      <c r="BO1" s="59"/>
      <c r="BP1" s="8" t="s">
        <v>76</v>
      </c>
      <c r="BQ1" s="59" t="s">
        <v>224</v>
      </c>
      <c r="BR1" s="59"/>
      <c r="BS1" s="59"/>
      <c r="BT1" s="8" t="s">
        <v>217</v>
      </c>
      <c r="BU1" s="59" t="s">
        <v>224</v>
      </c>
    </row>
    <row r="2" spans="1:73" x14ac:dyDescent="0.35">
      <c r="A2" t="s">
        <v>102</v>
      </c>
      <c r="B2">
        <v>2014</v>
      </c>
      <c r="C2">
        <v>2014</v>
      </c>
      <c r="D2">
        <v>2014</v>
      </c>
      <c r="E2">
        <v>0</v>
      </c>
      <c r="F2">
        <v>0</v>
      </c>
      <c r="G2">
        <v>2</v>
      </c>
      <c r="H2" t="s">
        <v>101</v>
      </c>
      <c r="I2">
        <v>12</v>
      </c>
      <c r="J2" t="s">
        <v>0</v>
      </c>
      <c r="K2" t="s">
        <v>198</v>
      </c>
      <c r="L2">
        <v>728</v>
      </c>
      <c r="M2" t="s">
        <v>44</v>
      </c>
      <c r="N2" t="s">
        <v>99</v>
      </c>
      <c r="V2" t="s">
        <v>98</v>
      </c>
      <c r="W2" t="s">
        <v>97</v>
      </c>
      <c r="X2">
        <v>1</v>
      </c>
      <c r="Y2" t="s">
        <v>96</v>
      </c>
      <c r="AF2">
        <v>11889735</v>
      </c>
      <c r="AI2">
        <v>0</v>
      </c>
      <c r="AK2" s="56">
        <v>1</v>
      </c>
      <c r="AL2" s="50" t="s">
        <v>0</v>
      </c>
      <c r="AM2">
        <f t="shared" ref="AM2:AO21" si="0">SUMIFS($AF$2:$AF$3500,$J$2:$J$3500, $AL2,$B$2:$B$3500,AM$1)</f>
        <v>11889735</v>
      </c>
      <c r="AN2">
        <f t="shared" si="0"/>
        <v>32343</v>
      </c>
      <c r="AO2">
        <f t="shared" si="0"/>
        <v>19868078</v>
      </c>
      <c r="AP2" s="55">
        <f t="shared" ref="AP2:AP33" si="1">IFERROR(AVERAGEIF(AM2:AO2,"&gt;0"), 0)</f>
        <v>10596718.666666666</v>
      </c>
      <c r="AR2" s="50" t="s">
        <v>2</v>
      </c>
      <c r="AS2" s="58">
        <f t="shared" ref="AS2:AS30" si="2">VLOOKUP(AR2,$AL$1:$AP$55,5,FALSE)</f>
        <v>0</v>
      </c>
      <c r="AU2" s="56">
        <v>1</v>
      </c>
      <c r="AV2" s="50" t="s">
        <v>5</v>
      </c>
      <c r="AW2" s="58">
        <f t="shared" ref="AW2:AW20" si="3">VLOOKUP(AV2,$AL$1:$AP$55,5,FALSE)</f>
        <v>0</v>
      </c>
      <c r="AY2" s="56">
        <v>1</v>
      </c>
      <c r="AZ2" s="50" t="s">
        <v>5</v>
      </c>
      <c r="BA2" s="58">
        <f t="shared" ref="BA2:BA7" si="4">VLOOKUP(AZ2,$AL$1:$AP$55,5,FALSE)</f>
        <v>0</v>
      </c>
      <c r="BC2" s="56">
        <v>1</v>
      </c>
      <c r="BD2" s="50" t="s">
        <v>1</v>
      </c>
      <c r="BE2" s="58">
        <f t="shared" ref="BE2:BE12" si="5">VLOOKUP(BD2,$AL$1:$AP$55,5,FALSE)</f>
        <v>0</v>
      </c>
      <c r="BG2" s="56">
        <v>1</v>
      </c>
      <c r="BH2" s="50" t="s">
        <v>2</v>
      </c>
      <c r="BI2" s="58">
        <f t="shared" ref="BI2:BI16" si="6">VLOOKUP(BH2,$AL$1:$AP$55,5,FALSE)</f>
        <v>0</v>
      </c>
      <c r="BK2" s="56">
        <v>1</v>
      </c>
      <c r="BL2" s="50" t="s">
        <v>13</v>
      </c>
      <c r="BM2" s="58">
        <f t="shared" ref="BM2:BM9" si="7">VLOOKUP(BL2,$AL$1:$AP$55,5,FALSE)</f>
        <v>0</v>
      </c>
      <c r="BO2" s="56">
        <v>1</v>
      </c>
      <c r="BP2" s="50" t="s">
        <v>1</v>
      </c>
      <c r="BQ2" s="58">
        <f t="shared" ref="BQ2:BQ16" si="8">VLOOKUP(BP2,$AL$1:$AP$55,5,FALSE)</f>
        <v>0</v>
      </c>
      <c r="BS2" s="56">
        <v>1</v>
      </c>
      <c r="BT2" s="50" t="s">
        <v>0</v>
      </c>
      <c r="BU2" s="58">
        <f>VLOOKUP(BT2,$AL$1:$AP$55,5,FALSE)</f>
        <v>10596718.666666666</v>
      </c>
    </row>
    <row r="3" spans="1:73" x14ac:dyDescent="0.35">
      <c r="A3" t="s">
        <v>102</v>
      </c>
      <c r="B3">
        <v>2014</v>
      </c>
      <c r="C3">
        <v>2014</v>
      </c>
      <c r="D3">
        <v>2014</v>
      </c>
      <c r="E3">
        <v>0</v>
      </c>
      <c r="F3">
        <v>0</v>
      </c>
      <c r="G3">
        <v>2</v>
      </c>
      <c r="H3" t="s">
        <v>101</v>
      </c>
      <c r="I3">
        <v>32</v>
      </c>
      <c r="J3" t="s">
        <v>197</v>
      </c>
      <c r="K3" t="s">
        <v>196</v>
      </c>
      <c r="L3">
        <v>728</v>
      </c>
      <c r="M3" t="s">
        <v>44</v>
      </c>
      <c r="N3" t="s">
        <v>99</v>
      </c>
      <c r="V3" t="s">
        <v>98</v>
      </c>
      <c r="W3" t="s">
        <v>97</v>
      </c>
      <c r="X3">
        <v>1</v>
      </c>
      <c r="Y3" t="s">
        <v>96</v>
      </c>
      <c r="AF3">
        <v>505177</v>
      </c>
      <c r="AI3">
        <v>0</v>
      </c>
      <c r="AK3" s="56">
        <v>2</v>
      </c>
      <c r="AL3" s="50" t="s">
        <v>1</v>
      </c>
      <c r="AM3">
        <f t="shared" si="0"/>
        <v>0</v>
      </c>
      <c r="AN3">
        <f t="shared" si="0"/>
        <v>0</v>
      </c>
      <c r="AO3">
        <f t="shared" si="0"/>
        <v>0</v>
      </c>
      <c r="AP3" s="55">
        <f t="shared" si="1"/>
        <v>0</v>
      </c>
      <c r="AR3" s="50" t="s">
        <v>4</v>
      </c>
      <c r="AS3" s="58">
        <f t="shared" si="2"/>
        <v>0</v>
      </c>
      <c r="AU3" s="56">
        <v>2</v>
      </c>
      <c r="AV3" s="50" t="s">
        <v>10</v>
      </c>
      <c r="AW3" s="58">
        <f t="shared" si="3"/>
        <v>0</v>
      </c>
      <c r="AY3" s="56">
        <v>2</v>
      </c>
      <c r="AZ3" s="50" t="s">
        <v>23</v>
      </c>
      <c r="BA3" s="58">
        <f t="shared" si="4"/>
        <v>0</v>
      </c>
      <c r="BC3" s="56">
        <v>2</v>
      </c>
      <c r="BD3" s="50" t="s">
        <v>5</v>
      </c>
      <c r="BE3" s="58">
        <f t="shared" si="5"/>
        <v>0</v>
      </c>
      <c r="BG3" s="56">
        <v>2</v>
      </c>
      <c r="BH3" s="50" t="s">
        <v>4</v>
      </c>
      <c r="BI3" s="58">
        <f t="shared" si="6"/>
        <v>0</v>
      </c>
      <c r="BK3" s="56">
        <v>2</v>
      </c>
      <c r="BL3" s="50" t="s">
        <v>16</v>
      </c>
      <c r="BM3" s="58">
        <f t="shared" si="7"/>
        <v>0</v>
      </c>
      <c r="BO3" s="56">
        <v>2</v>
      </c>
      <c r="BP3" s="50" t="s">
        <v>3</v>
      </c>
      <c r="BQ3" s="58">
        <f t="shared" si="8"/>
        <v>0</v>
      </c>
      <c r="BS3" s="56">
        <v>2</v>
      </c>
      <c r="BT3" s="50" t="s">
        <v>26</v>
      </c>
      <c r="BU3" s="58">
        <f>VLOOKUP(BT3,$AL$1:$AP$55,5,FALSE)</f>
        <v>0</v>
      </c>
    </row>
    <row r="4" spans="1:73" x14ac:dyDescent="0.35">
      <c r="A4" t="s">
        <v>102</v>
      </c>
      <c r="B4">
        <v>2014</v>
      </c>
      <c r="C4">
        <v>2014</v>
      </c>
      <c r="D4">
        <v>2014</v>
      </c>
      <c r="E4">
        <v>0</v>
      </c>
      <c r="F4">
        <v>0</v>
      </c>
      <c r="G4">
        <v>2</v>
      </c>
      <c r="H4" t="s">
        <v>101</v>
      </c>
      <c r="I4">
        <v>36</v>
      </c>
      <c r="J4" t="s">
        <v>195</v>
      </c>
      <c r="K4" t="s">
        <v>194</v>
      </c>
      <c r="L4">
        <v>728</v>
      </c>
      <c r="M4" t="s">
        <v>44</v>
      </c>
      <c r="N4" t="s">
        <v>99</v>
      </c>
      <c r="V4" t="s">
        <v>98</v>
      </c>
      <c r="W4" t="s">
        <v>97</v>
      </c>
      <c r="X4">
        <v>1</v>
      </c>
      <c r="Y4" t="s">
        <v>96</v>
      </c>
      <c r="AF4">
        <v>72742</v>
      </c>
      <c r="AI4">
        <v>0</v>
      </c>
      <c r="AK4" s="56">
        <v>3</v>
      </c>
      <c r="AL4" s="50" t="s">
        <v>2</v>
      </c>
      <c r="AM4">
        <f t="shared" si="0"/>
        <v>0</v>
      </c>
      <c r="AN4">
        <f t="shared" si="0"/>
        <v>0</v>
      </c>
      <c r="AO4">
        <f t="shared" si="0"/>
        <v>0</v>
      </c>
      <c r="AP4" s="55">
        <f t="shared" si="1"/>
        <v>0</v>
      </c>
      <c r="AR4" s="50" t="s">
        <v>6</v>
      </c>
      <c r="AS4" s="58">
        <f t="shared" si="2"/>
        <v>0</v>
      </c>
      <c r="AU4" s="56">
        <v>3</v>
      </c>
      <c r="AV4" s="54" t="s">
        <v>278</v>
      </c>
      <c r="AW4" s="58">
        <f t="shared" si="3"/>
        <v>0</v>
      </c>
      <c r="AY4" s="56">
        <v>3</v>
      </c>
      <c r="AZ4" s="50" t="s">
        <v>37</v>
      </c>
      <c r="BA4" s="58">
        <f t="shared" si="4"/>
        <v>2280318.3333333335</v>
      </c>
      <c r="BC4" s="56">
        <v>3</v>
      </c>
      <c r="BD4" s="50" t="s">
        <v>7</v>
      </c>
      <c r="BE4" s="58">
        <f t="shared" si="5"/>
        <v>0</v>
      </c>
      <c r="BG4" s="56">
        <v>3</v>
      </c>
      <c r="BH4" s="50" t="s">
        <v>6</v>
      </c>
      <c r="BI4" s="58">
        <f t="shared" si="6"/>
        <v>0</v>
      </c>
      <c r="BK4" s="56">
        <v>3</v>
      </c>
      <c r="BL4" s="50" t="s">
        <v>17</v>
      </c>
      <c r="BM4" s="58">
        <f t="shared" si="7"/>
        <v>3757055</v>
      </c>
      <c r="BO4" s="56">
        <v>3</v>
      </c>
      <c r="BP4" s="54" t="s">
        <v>278</v>
      </c>
      <c r="BQ4" s="58">
        <f t="shared" si="8"/>
        <v>0</v>
      </c>
      <c r="BS4" s="56">
        <v>3</v>
      </c>
      <c r="BT4" s="50" t="s">
        <v>30</v>
      </c>
      <c r="BU4" s="58">
        <f>VLOOKUP(BT4,$AL$1:$AP$55,5,FALSE)</f>
        <v>0</v>
      </c>
    </row>
    <row r="5" spans="1:73" x14ac:dyDescent="0.35">
      <c r="A5" t="s">
        <v>102</v>
      </c>
      <c r="B5">
        <v>2014</v>
      </c>
      <c r="C5">
        <v>2014</v>
      </c>
      <c r="D5">
        <v>2014</v>
      </c>
      <c r="E5">
        <v>0</v>
      </c>
      <c r="F5">
        <v>0</v>
      </c>
      <c r="G5">
        <v>2</v>
      </c>
      <c r="H5" t="s">
        <v>101</v>
      </c>
      <c r="I5">
        <v>40</v>
      </c>
      <c r="J5" t="s">
        <v>193</v>
      </c>
      <c r="K5" t="s">
        <v>192</v>
      </c>
      <c r="L5">
        <v>728</v>
      </c>
      <c r="M5" t="s">
        <v>44</v>
      </c>
      <c r="N5" t="s">
        <v>99</v>
      </c>
      <c r="V5" t="s">
        <v>98</v>
      </c>
      <c r="W5" t="s">
        <v>97</v>
      </c>
      <c r="X5">
        <v>1</v>
      </c>
      <c r="Y5" t="s">
        <v>96</v>
      </c>
      <c r="AF5">
        <v>1763424</v>
      </c>
      <c r="AI5">
        <v>0</v>
      </c>
      <c r="AK5" s="56">
        <v>4</v>
      </c>
      <c r="AL5" s="50" t="s">
        <v>3</v>
      </c>
      <c r="AM5">
        <f t="shared" si="0"/>
        <v>0</v>
      </c>
      <c r="AN5">
        <f t="shared" si="0"/>
        <v>0</v>
      </c>
      <c r="AO5">
        <f t="shared" si="0"/>
        <v>0</v>
      </c>
      <c r="AP5" s="55">
        <f t="shared" si="1"/>
        <v>0</v>
      </c>
      <c r="AR5" s="50" t="s">
        <v>223</v>
      </c>
      <c r="AS5" s="58">
        <f t="shared" si="2"/>
        <v>0</v>
      </c>
      <c r="AU5" s="56">
        <v>4</v>
      </c>
      <c r="AV5" s="50" t="s">
        <v>13</v>
      </c>
      <c r="AW5" s="58">
        <f t="shared" si="3"/>
        <v>0</v>
      </c>
      <c r="AY5" s="56">
        <v>4</v>
      </c>
      <c r="AZ5" s="54" t="s">
        <v>200</v>
      </c>
      <c r="BA5" s="58">
        <f t="shared" si="4"/>
        <v>2287845.5</v>
      </c>
      <c r="BC5" s="56">
        <v>4</v>
      </c>
      <c r="BD5" s="50" t="s">
        <v>223</v>
      </c>
      <c r="BE5" s="58">
        <f t="shared" si="5"/>
        <v>0</v>
      </c>
      <c r="BG5" s="56">
        <v>4</v>
      </c>
      <c r="BH5" s="50" t="s">
        <v>222</v>
      </c>
      <c r="BI5" s="58">
        <f t="shared" si="6"/>
        <v>0</v>
      </c>
      <c r="BK5" s="56">
        <v>4</v>
      </c>
      <c r="BL5" s="50" t="s">
        <v>23</v>
      </c>
      <c r="BM5" s="58">
        <f t="shared" si="7"/>
        <v>0</v>
      </c>
      <c r="BO5" s="56">
        <v>4</v>
      </c>
      <c r="BP5" s="50" t="s">
        <v>24</v>
      </c>
      <c r="BQ5" s="58">
        <f t="shared" si="8"/>
        <v>0</v>
      </c>
      <c r="BS5" s="56">
        <v>4</v>
      </c>
      <c r="BT5" s="50" t="s">
        <v>32</v>
      </c>
      <c r="BU5" s="58">
        <f>VLOOKUP(BT5,$AL$1:$AP$55,5,FALSE)</f>
        <v>0</v>
      </c>
    </row>
    <row r="6" spans="1:73" x14ac:dyDescent="0.35">
      <c r="A6" t="s">
        <v>102</v>
      </c>
      <c r="B6">
        <v>2014</v>
      </c>
      <c r="C6">
        <v>2014</v>
      </c>
      <c r="D6">
        <v>2014</v>
      </c>
      <c r="E6">
        <v>0</v>
      </c>
      <c r="F6">
        <v>0</v>
      </c>
      <c r="G6">
        <v>2</v>
      </c>
      <c r="H6" t="s">
        <v>101</v>
      </c>
      <c r="I6">
        <v>56</v>
      </c>
      <c r="J6" t="s">
        <v>191</v>
      </c>
      <c r="K6" t="s">
        <v>190</v>
      </c>
      <c r="L6">
        <v>728</v>
      </c>
      <c r="M6" t="s">
        <v>44</v>
      </c>
      <c r="N6" t="s">
        <v>99</v>
      </c>
      <c r="V6" t="s">
        <v>98</v>
      </c>
      <c r="W6" t="s">
        <v>97</v>
      </c>
      <c r="X6">
        <v>1</v>
      </c>
      <c r="Y6" t="s">
        <v>96</v>
      </c>
      <c r="AF6">
        <v>1603717</v>
      </c>
      <c r="AI6">
        <v>0</v>
      </c>
      <c r="AK6" s="56">
        <v>5</v>
      </c>
      <c r="AL6" s="50" t="s">
        <v>4</v>
      </c>
      <c r="AM6">
        <f t="shared" si="0"/>
        <v>0</v>
      </c>
      <c r="AN6">
        <f t="shared" si="0"/>
        <v>0</v>
      </c>
      <c r="AO6">
        <f t="shared" si="0"/>
        <v>0</v>
      </c>
      <c r="AP6" s="55">
        <f t="shared" si="1"/>
        <v>0</v>
      </c>
      <c r="AR6" s="50" t="s">
        <v>9</v>
      </c>
      <c r="AS6" s="58">
        <f t="shared" si="2"/>
        <v>0</v>
      </c>
      <c r="AU6" s="56">
        <v>5</v>
      </c>
      <c r="AV6" s="50" t="s">
        <v>14</v>
      </c>
      <c r="AW6" s="58">
        <f t="shared" si="3"/>
        <v>0</v>
      </c>
      <c r="AY6" s="56">
        <v>5</v>
      </c>
      <c r="AZ6" s="50" t="s">
        <v>48</v>
      </c>
      <c r="BA6" s="58">
        <f t="shared" si="4"/>
        <v>261627192</v>
      </c>
      <c r="BC6" s="56">
        <v>5</v>
      </c>
      <c r="BD6" s="50" t="s">
        <v>9</v>
      </c>
      <c r="BE6" s="58">
        <f t="shared" si="5"/>
        <v>0</v>
      </c>
      <c r="BG6" s="56">
        <v>5</v>
      </c>
      <c r="BH6" s="50" t="s">
        <v>19</v>
      </c>
      <c r="BI6" s="58">
        <f t="shared" si="6"/>
        <v>0</v>
      </c>
      <c r="BK6" s="56">
        <v>5</v>
      </c>
      <c r="BL6" s="50" t="s">
        <v>42</v>
      </c>
      <c r="BM6" s="58">
        <f t="shared" si="7"/>
        <v>0</v>
      </c>
      <c r="BO6" s="56">
        <v>5</v>
      </c>
      <c r="BP6" s="50" t="s">
        <v>27</v>
      </c>
      <c r="BQ6" s="58">
        <f t="shared" si="8"/>
        <v>0</v>
      </c>
      <c r="BS6" s="56">
        <v>5</v>
      </c>
      <c r="BT6" s="50" t="s">
        <v>47</v>
      </c>
      <c r="BU6" s="58">
        <f>VLOOKUP(BT6,$AL$1:$AP$55,5,FALSE)</f>
        <v>0</v>
      </c>
    </row>
    <row r="7" spans="1:73" x14ac:dyDescent="0.35">
      <c r="A7" t="s">
        <v>102</v>
      </c>
      <c r="B7">
        <v>2014</v>
      </c>
      <c r="C7">
        <v>2014</v>
      </c>
      <c r="D7">
        <v>2014</v>
      </c>
      <c r="E7">
        <v>0</v>
      </c>
      <c r="F7">
        <v>0</v>
      </c>
      <c r="G7">
        <v>2</v>
      </c>
      <c r="H7" t="s">
        <v>101</v>
      </c>
      <c r="I7">
        <v>124</v>
      </c>
      <c r="J7" t="s">
        <v>187</v>
      </c>
      <c r="K7" t="s">
        <v>186</v>
      </c>
      <c r="L7">
        <v>728</v>
      </c>
      <c r="M7" t="s">
        <v>44</v>
      </c>
      <c r="N7" t="s">
        <v>99</v>
      </c>
      <c r="V7" t="s">
        <v>98</v>
      </c>
      <c r="W7" t="s">
        <v>97</v>
      </c>
      <c r="X7">
        <v>1</v>
      </c>
      <c r="Y7" t="s">
        <v>96</v>
      </c>
      <c r="AF7">
        <v>2470714</v>
      </c>
      <c r="AI7">
        <v>0</v>
      </c>
      <c r="AK7" s="56">
        <v>6</v>
      </c>
      <c r="AL7" s="50" t="s">
        <v>5</v>
      </c>
      <c r="AM7">
        <f t="shared" si="0"/>
        <v>0</v>
      </c>
      <c r="AN7">
        <f t="shared" si="0"/>
        <v>0</v>
      </c>
      <c r="AO7">
        <f t="shared" si="0"/>
        <v>0</v>
      </c>
      <c r="AP7" s="55">
        <f t="shared" si="1"/>
        <v>0</v>
      </c>
      <c r="AR7" s="50" t="s">
        <v>10</v>
      </c>
      <c r="AS7" s="58">
        <f t="shared" si="2"/>
        <v>0</v>
      </c>
      <c r="AU7" s="56">
        <v>6</v>
      </c>
      <c r="AV7" s="50" t="s">
        <v>16</v>
      </c>
      <c r="AW7" s="58">
        <f t="shared" si="3"/>
        <v>0</v>
      </c>
      <c r="AY7" s="56">
        <v>6</v>
      </c>
      <c r="AZ7" s="50" t="s">
        <v>44</v>
      </c>
      <c r="BA7" s="58">
        <f t="shared" si="4"/>
        <v>0</v>
      </c>
      <c r="BC7" s="56">
        <v>6</v>
      </c>
      <c r="BD7" s="50" t="s">
        <v>11</v>
      </c>
      <c r="BE7" s="58">
        <f t="shared" si="5"/>
        <v>0</v>
      </c>
      <c r="BG7" s="56">
        <v>6</v>
      </c>
      <c r="BH7" s="50" t="s">
        <v>20</v>
      </c>
      <c r="BI7" s="58">
        <f t="shared" si="6"/>
        <v>0</v>
      </c>
      <c r="BK7" s="56">
        <v>6</v>
      </c>
      <c r="BL7" s="50" t="s">
        <v>44</v>
      </c>
      <c r="BM7" s="58">
        <f t="shared" si="7"/>
        <v>0</v>
      </c>
      <c r="BO7" s="56">
        <v>6</v>
      </c>
      <c r="BP7" s="50" t="s">
        <v>28</v>
      </c>
      <c r="BQ7" s="58">
        <f t="shared" si="8"/>
        <v>0</v>
      </c>
      <c r="BT7" s="50" t="s">
        <v>217</v>
      </c>
      <c r="BU7" s="58">
        <f>SUM(BU2:BU6)</f>
        <v>10596718.666666666</v>
      </c>
    </row>
    <row r="8" spans="1:73" x14ac:dyDescent="0.35">
      <c r="A8" t="s">
        <v>102</v>
      </c>
      <c r="B8">
        <v>2014</v>
      </c>
      <c r="C8">
        <v>2014</v>
      </c>
      <c r="D8">
        <v>2014</v>
      </c>
      <c r="E8">
        <v>0</v>
      </c>
      <c r="F8">
        <v>0</v>
      </c>
      <c r="G8">
        <v>2</v>
      </c>
      <c r="H8" t="s">
        <v>101</v>
      </c>
      <c r="I8">
        <v>156</v>
      </c>
      <c r="J8" t="s">
        <v>185</v>
      </c>
      <c r="K8" t="s">
        <v>184</v>
      </c>
      <c r="L8">
        <v>728</v>
      </c>
      <c r="M8" t="s">
        <v>44</v>
      </c>
      <c r="N8" t="s">
        <v>99</v>
      </c>
      <c r="V8" t="s">
        <v>98</v>
      </c>
      <c r="W8" t="s">
        <v>97</v>
      </c>
      <c r="X8">
        <v>1</v>
      </c>
      <c r="Y8" t="s">
        <v>96</v>
      </c>
      <c r="AF8">
        <v>66078709</v>
      </c>
      <c r="AI8">
        <v>0</v>
      </c>
      <c r="AK8" s="56">
        <v>7</v>
      </c>
      <c r="AL8" s="50" t="s">
        <v>6</v>
      </c>
      <c r="AM8">
        <f t="shared" si="0"/>
        <v>0</v>
      </c>
      <c r="AN8">
        <f t="shared" si="0"/>
        <v>0</v>
      </c>
      <c r="AO8">
        <f t="shared" si="0"/>
        <v>0</v>
      </c>
      <c r="AP8" s="55">
        <f t="shared" si="1"/>
        <v>0</v>
      </c>
      <c r="AR8" s="50" t="s">
        <v>222</v>
      </c>
      <c r="AS8" s="58">
        <f t="shared" si="2"/>
        <v>0</v>
      </c>
      <c r="AU8" s="56">
        <v>7</v>
      </c>
      <c r="AV8" s="50" t="s">
        <v>17</v>
      </c>
      <c r="AW8" s="58">
        <f t="shared" si="3"/>
        <v>3757055</v>
      </c>
      <c r="AZ8" s="50" t="s">
        <v>66</v>
      </c>
      <c r="BA8" s="58">
        <f>SUM(BA2:BA7)</f>
        <v>266195355.83333334</v>
      </c>
      <c r="BC8" s="56">
        <v>7</v>
      </c>
      <c r="BD8" s="54" t="s">
        <v>278</v>
      </c>
      <c r="BE8" s="58">
        <f t="shared" si="5"/>
        <v>0</v>
      </c>
      <c r="BG8" s="56">
        <v>7</v>
      </c>
      <c r="BH8" s="50" t="s">
        <v>21</v>
      </c>
      <c r="BI8" s="58">
        <f t="shared" si="6"/>
        <v>0</v>
      </c>
      <c r="BK8" s="56">
        <v>7</v>
      </c>
      <c r="BL8" s="50" t="s">
        <v>45</v>
      </c>
      <c r="BM8" s="58">
        <f t="shared" si="7"/>
        <v>2961120</v>
      </c>
      <c r="BO8" s="56">
        <v>7</v>
      </c>
      <c r="BP8" s="50" t="s">
        <v>31</v>
      </c>
      <c r="BQ8" s="58">
        <f t="shared" si="8"/>
        <v>0</v>
      </c>
    </row>
    <row r="9" spans="1:73" x14ac:dyDescent="0.35">
      <c r="A9" t="s">
        <v>102</v>
      </c>
      <c r="B9">
        <v>2014</v>
      </c>
      <c r="C9">
        <v>2014</v>
      </c>
      <c r="D9">
        <v>2014</v>
      </c>
      <c r="E9">
        <v>0</v>
      </c>
      <c r="F9">
        <v>0</v>
      </c>
      <c r="G9">
        <v>2</v>
      </c>
      <c r="H9" t="s">
        <v>101</v>
      </c>
      <c r="I9">
        <v>191</v>
      </c>
      <c r="J9" t="s">
        <v>183</v>
      </c>
      <c r="K9" t="s">
        <v>182</v>
      </c>
      <c r="L9">
        <v>728</v>
      </c>
      <c r="M9" t="s">
        <v>44</v>
      </c>
      <c r="N9" t="s">
        <v>99</v>
      </c>
      <c r="V9" t="s">
        <v>98</v>
      </c>
      <c r="W9" t="s">
        <v>97</v>
      </c>
      <c r="X9">
        <v>1</v>
      </c>
      <c r="Y9" t="s">
        <v>96</v>
      </c>
      <c r="AF9">
        <v>6716545</v>
      </c>
      <c r="AI9">
        <v>0</v>
      </c>
      <c r="AK9" s="56">
        <v>8</v>
      </c>
      <c r="AL9" s="50" t="s">
        <v>7</v>
      </c>
      <c r="AM9">
        <f t="shared" si="0"/>
        <v>0</v>
      </c>
      <c r="AN9">
        <f t="shared" si="0"/>
        <v>0</v>
      </c>
      <c r="AO9">
        <f t="shared" si="0"/>
        <v>0</v>
      </c>
      <c r="AP9" s="55">
        <f t="shared" si="1"/>
        <v>0</v>
      </c>
      <c r="AR9" s="50" t="s">
        <v>13</v>
      </c>
      <c r="AS9" s="58">
        <f t="shared" si="2"/>
        <v>0</v>
      </c>
      <c r="AU9" s="56">
        <v>8</v>
      </c>
      <c r="AV9" s="50" t="s">
        <v>23</v>
      </c>
      <c r="AW9" s="58">
        <f t="shared" si="3"/>
        <v>0</v>
      </c>
      <c r="BC9" s="56">
        <v>8</v>
      </c>
      <c r="BD9" s="50" t="s">
        <v>15</v>
      </c>
      <c r="BE9" s="58">
        <f t="shared" si="5"/>
        <v>0</v>
      </c>
      <c r="BG9" s="56">
        <v>8</v>
      </c>
      <c r="BH9" s="50" t="s">
        <v>22</v>
      </c>
      <c r="BI9" s="58">
        <f t="shared" si="6"/>
        <v>0</v>
      </c>
      <c r="BK9" s="56">
        <v>8</v>
      </c>
      <c r="BL9" s="50" t="s">
        <v>48</v>
      </c>
      <c r="BM9" s="58">
        <f t="shared" si="7"/>
        <v>261627192</v>
      </c>
      <c r="BO9" s="56">
        <v>8</v>
      </c>
      <c r="BP9" s="50" t="s">
        <v>33</v>
      </c>
      <c r="BQ9" s="58">
        <f t="shared" si="8"/>
        <v>0</v>
      </c>
    </row>
    <row r="10" spans="1:73" x14ac:dyDescent="0.35">
      <c r="A10" t="s">
        <v>102</v>
      </c>
      <c r="B10">
        <v>2014</v>
      </c>
      <c r="C10">
        <v>2014</v>
      </c>
      <c r="D10">
        <v>2014</v>
      </c>
      <c r="E10">
        <v>0</v>
      </c>
      <c r="F10">
        <v>0</v>
      </c>
      <c r="G10">
        <v>2</v>
      </c>
      <c r="H10" t="s">
        <v>101</v>
      </c>
      <c r="I10">
        <v>196</v>
      </c>
      <c r="J10" t="s">
        <v>181</v>
      </c>
      <c r="K10" t="s">
        <v>180</v>
      </c>
      <c r="L10">
        <v>728</v>
      </c>
      <c r="M10" t="s">
        <v>44</v>
      </c>
      <c r="N10" t="s">
        <v>99</v>
      </c>
      <c r="V10" t="s">
        <v>98</v>
      </c>
      <c r="W10" t="s">
        <v>97</v>
      </c>
      <c r="X10">
        <v>1</v>
      </c>
      <c r="Y10" t="s">
        <v>96</v>
      </c>
      <c r="AF10">
        <v>377716</v>
      </c>
      <c r="AI10">
        <v>0</v>
      </c>
      <c r="AK10" s="56">
        <v>9</v>
      </c>
      <c r="AL10" s="50" t="s">
        <v>223</v>
      </c>
      <c r="AM10">
        <f t="shared" si="0"/>
        <v>0</v>
      </c>
      <c r="AN10">
        <f t="shared" si="0"/>
        <v>0</v>
      </c>
      <c r="AO10">
        <f t="shared" si="0"/>
        <v>0</v>
      </c>
      <c r="AP10" s="55">
        <f t="shared" si="1"/>
        <v>0</v>
      </c>
      <c r="AR10" s="50" t="s">
        <v>14</v>
      </c>
      <c r="AS10" s="58">
        <f t="shared" si="2"/>
        <v>0</v>
      </c>
      <c r="AU10" s="56">
        <v>9</v>
      </c>
      <c r="AV10" s="50" t="s">
        <v>26</v>
      </c>
      <c r="AW10" s="58">
        <f t="shared" si="3"/>
        <v>0</v>
      </c>
      <c r="BC10" s="56">
        <v>9</v>
      </c>
      <c r="BD10" s="50" t="s">
        <v>18</v>
      </c>
      <c r="BE10" s="58">
        <f t="shared" si="5"/>
        <v>0</v>
      </c>
      <c r="BG10" s="56">
        <v>9</v>
      </c>
      <c r="BH10" s="50" t="s">
        <v>25</v>
      </c>
      <c r="BI10" s="58">
        <f t="shared" si="6"/>
        <v>0</v>
      </c>
      <c r="BL10" s="50" t="s">
        <v>75</v>
      </c>
      <c r="BM10" s="58">
        <f>SUM(BM2:BM9)</f>
        <v>268345367</v>
      </c>
      <c r="BO10" s="56">
        <v>9</v>
      </c>
      <c r="BP10" s="50" t="s">
        <v>34</v>
      </c>
      <c r="BQ10" s="58">
        <f t="shared" si="8"/>
        <v>0</v>
      </c>
    </row>
    <row r="11" spans="1:73" x14ac:dyDescent="0.35">
      <c r="A11" t="s">
        <v>102</v>
      </c>
      <c r="B11">
        <v>2014</v>
      </c>
      <c r="C11">
        <v>2014</v>
      </c>
      <c r="D11">
        <v>2014</v>
      </c>
      <c r="E11">
        <v>0</v>
      </c>
      <c r="F11">
        <v>0</v>
      </c>
      <c r="G11">
        <v>2</v>
      </c>
      <c r="H11" t="s">
        <v>101</v>
      </c>
      <c r="I11">
        <v>203</v>
      </c>
      <c r="J11" t="s">
        <v>179</v>
      </c>
      <c r="K11" t="s">
        <v>178</v>
      </c>
      <c r="L11">
        <v>728</v>
      </c>
      <c r="M11" t="s">
        <v>44</v>
      </c>
      <c r="N11" t="s">
        <v>99</v>
      </c>
      <c r="V11" t="s">
        <v>98</v>
      </c>
      <c r="W11" t="s">
        <v>97</v>
      </c>
      <c r="X11">
        <v>1</v>
      </c>
      <c r="Y11" t="s">
        <v>96</v>
      </c>
      <c r="AF11">
        <v>1437940</v>
      </c>
      <c r="AI11">
        <v>0</v>
      </c>
      <c r="AK11" s="56">
        <v>10</v>
      </c>
      <c r="AL11" s="50" t="s">
        <v>9</v>
      </c>
      <c r="AM11">
        <f t="shared" si="0"/>
        <v>0</v>
      </c>
      <c r="AN11">
        <f t="shared" si="0"/>
        <v>0</v>
      </c>
      <c r="AO11">
        <f t="shared" si="0"/>
        <v>0</v>
      </c>
      <c r="AP11" s="55">
        <f t="shared" si="1"/>
        <v>0</v>
      </c>
      <c r="AR11" s="50" t="s">
        <v>16</v>
      </c>
      <c r="AS11" s="58">
        <f t="shared" si="2"/>
        <v>0</v>
      </c>
      <c r="AU11" s="56">
        <v>10</v>
      </c>
      <c r="AV11" s="50" t="s">
        <v>27</v>
      </c>
      <c r="AW11" s="58">
        <f t="shared" si="3"/>
        <v>0</v>
      </c>
      <c r="BC11" s="56">
        <v>10</v>
      </c>
      <c r="BD11" s="50" t="s">
        <v>37</v>
      </c>
      <c r="BE11" s="58">
        <f t="shared" si="5"/>
        <v>2280318.3333333335</v>
      </c>
      <c r="BG11" s="56">
        <v>10</v>
      </c>
      <c r="BH11" s="50" t="s">
        <v>29</v>
      </c>
      <c r="BI11" s="58">
        <f t="shared" si="6"/>
        <v>0</v>
      </c>
      <c r="BO11" s="56">
        <v>10</v>
      </c>
      <c r="BP11" s="50" t="s">
        <v>40</v>
      </c>
      <c r="BQ11" s="58">
        <f t="shared" si="8"/>
        <v>0</v>
      </c>
    </row>
    <row r="12" spans="1:73" x14ac:dyDescent="0.35">
      <c r="A12" t="s">
        <v>102</v>
      </c>
      <c r="B12">
        <v>2014</v>
      </c>
      <c r="C12">
        <v>2014</v>
      </c>
      <c r="D12">
        <v>2014</v>
      </c>
      <c r="E12">
        <v>0</v>
      </c>
      <c r="F12">
        <v>0</v>
      </c>
      <c r="G12">
        <v>2</v>
      </c>
      <c r="H12" t="s">
        <v>101</v>
      </c>
      <c r="I12">
        <v>208</v>
      </c>
      <c r="J12" t="s">
        <v>177</v>
      </c>
      <c r="K12" t="s">
        <v>176</v>
      </c>
      <c r="L12">
        <v>728</v>
      </c>
      <c r="M12" t="s">
        <v>44</v>
      </c>
      <c r="N12" t="s">
        <v>99</v>
      </c>
      <c r="V12" t="s">
        <v>98</v>
      </c>
      <c r="W12" t="s">
        <v>97</v>
      </c>
      <c r="X12">
        <v>1</v>
      </c>
      <c r="Y12" t="s">
        <v>96</v>
      </c>
      <c r="AF12">
        <v>2975174</v>
      </c>
      <c r="AI12">
        <v>0</v>
      </c>
      <c r="AK12" s="56">
        <v>11</v>
      </c>
      <c r="AL12" s="50" t="s">
        <v>10</v>
      </c>
      <c r="AM12">
        <f t="shared" si="0"/>
        <v>0</v>
      </c>
      <c r="AN12">
        <f t="shared" si="0"/>
        <v>0</v>
      </c>
      <c r="AO12">
        <f t="shared" si="0"/>
        <v>0</v>
      </c>
      <c r="AP12" s="55">
        <f t="shared" si="1"/>
        <v>0</v>
      </c>
      <c r="AR12" s="50" t="s">
        <v>19</v>
      </c>
      <c r="AS12" s="58">
        <f t="shared" si="2"/>
        <v>0</v>
      </c>
      <c r="AU12" s="56">
        <v>11</v>
      </c>
      <c r="AV12" s="50" t="s">
        <v>28</v>
      </c>
      <c r="AW12" s="58">
        <f t="shared" si="3"/>
        <v>0</v>
      </c>
      <c r="BC12" s="56">
        <v>11</v>
      </c>
      <c r="BD12" s="50" t="s">
        <v>38</v>
      </c>
      <c r="BE12" s="58">
        <f t="shared" si="5"/>
        <v>0</v>
      </c>
      <c r="BG12" s="56">
        <v>11</v>
      </c>
      <c r="BH12" s="50" t="s">
        <v>35</v>
      </c>
      <c r="BI12" s="58">
        <f t="shared" si="6"/>
        <v>0</v>
      </c>
      <c r="BO12" s="56">
        <v>11</v>
      </c>
      <c r="BP12" s="50" t="s">
        <v>43</v>
      </c>
      <c r="BQ12" s="58">
        <f t="shared" si="8"/>
        <v>561855.66666666663</v>
      </c>
    </row>
    <row r="13" spans="1:73" x14ac:dyDescent="0.35">
      <c r="A13" t="s">
        <v>102</v>
      </c>
      <c r="B13">
        <v>2014</v>
      </c>
      <c r="C13">
        <v>2014</v>
      </c>
      <c r="D13">
        <v>2014</v>
      </c>
      <c r="E13">
        <v>0</v>
      </c>
      <c r="F13">
        <v>0</v>
      </c>
      <c r="G13">
        <v>2</v>
      </c>
      <c r="H13" t="s">
        <v>101</v>
      </c>
      <c r="I13">
        <v>231</v>
      </c>
      <c r="J13" t="s">
        <v>17</v>
      </c>
      <c r="K13" t="s">
        <v>210</v>
      </c>
      <c r="L13">
        <v>728</v>
      </c>
      <c r="M13" t="s">
        <v>44</v>
      </c>
      <c r="N13" t="s">
        <v>99</v>
      </c>
      <c r="V13" t="s">
        <v>98</v>
      </c>
      <c r="W13" t="s">
        <v>97</v>
      </c>
      <c r="X13">
        <v>1</v>
      </c>
      <c r="Y13" t="s">
        <v>96</v>
      </c>
      <c r="AF13">
        <v>3605133</v>
      </c>
      <c r="AI13">
        <v>0</v>
      </c>
      <c r="AK13" s="56">
        <v>12</v>
      </c>
      <c r="AL13" s="50" t="s">
        <v>11</v>
      </c>
      <c r="AM13">
        <f t="shared" si="0"/>
        <v>0</v>
      </c>
      <c r="AN13">
        <f t="shared" si="0"/>
        <v>0</v>
      </c>
      <c r="AO13">
        <f t="shared" si="0"/>
        <v>0</v>
      </c>
      <c r="AP13" s="55">
        <f t="shared" si="1"/>
        <v>0</v>
      </c>
      <c r="AR13" s="50" t="s">
        <v>20</v>
      </c>
      <c r="AS13" s="58">
        <f t="shared" si="2"/>
        <v>0</v>
      </c>
      <c r="AU13" s="56">
        <v>12</v>
      </c>
      <c r="AV13" s="50" t="s">
        <v>31</v>
      </c>
      <c r="AW13" s="58">
        <f t="shared" si="3"/>
        <v>0</v>
      </c>
      <c r="BD13" s="50" t="s">
        <v>219</v>
      </c>
      <c r="BE13" s="58">
        <f>SUM(BE2:BE12)</f>
        <v>2280318.3333333335</v>
      </c>
      <c r="BG13" s="56">
        <v>12</v>
      </c>
      <c r="BH13" s="50" t="s">
        <v>36</v>
      </c>
      <c r="BI13" s="58">
        <f t="shared" si="6"/>
        <v>0</v>
      </c>
      <c r="BO13" s="56">
        <v>12</v>
      </c>
      <c r="BP13" s="50" t="s">
        <v>276</v>
      </c>
      <c r="BQ13" s="58">
        <f t="shared" si="8"/>
        <v>0</v>
      </c>
    </row>
    <row r="14" spans="1:73" x14ac:dyDescent="0.35">
      <c r="A14" t="s">
        <v>102</v>
      </c>
      <c r="B14">
        <v>2014</v>
      </c>
      <c r="C14">
        <v>2014</v>
      </c>
      <c r="D14">
        <v>2014</v>
      </c>
      <c r="E14">
        <v>0</v>
      </c>
      <c r="F14">
        <v>0</v>
      </c>
      <c r="G14">
        <v>2</v>
      </c>
      <c r="H14" t="s">
        <v>101</v>
      </c>
      <c r="I14">
        <v>233</v>
      </c>
      <c r="J14" t="s">
        <v>175</v>
      </c>
      <c r="K14" t="s">
        <v>174</v>
      </c>
      <c r="L14">
        <v>728</v>
      </c>
      <c r="M14" t="s">
        <v>44</v>
      </c>
      <c r="N14" t="s">
        <v>99</v>
      </c>
      <c r="V14" t="s">
        <v>98</v>
      </c>
      <c r="W14" t="s">
        <v>97</v>
      </c>
      <c r="X14">
        <v>1</v>
      </c>
      <c r="Y14" t="s">
        <v>96</v>
      </c>
      <c r="AF14">
        <v>2504</v>
      </c>
      <c r="AI14">
        <v>0</v>
      </c>
      <c r="AK14" s="56">
        <v>13</v>
      </c>
      <c r="AL14" s="54" t="s">
        <v>278</v>
      </c>
      <c r="AM14">
        <f t="shared" si="0"/>
        <v>0</v>
      </c>
      <c r="AN14">
        <f t="shared" si="0"/>
        <v>0</v>
      </c>
      <c r="AO14">
        <f t="shared" si="0"/>
        <v>0</v>
      </c>
      <c r="AP14" s="55">
        <f t="shared" si="1"/>
        <v>0</v>
      </c>
      <c r="AR14" s="50" t="s">
        <v>21</v>
      </c>
      <c r="AS14" s="58">
        <f t="shared" si="2"/>
        <v>0</v>
      </c>
      <c r="AU14" s="56">
        <v>13</v>
      </c>
      <c r="AV14" s="50" t="s">
        <v>37</v>
      </c>
      <c r="AW14" s="58">
        <f t="shared" si="3"/>
        <v>2280318.3333333335</v>
      </c>
      <c r="BG14" s="56">
        <v>13</v>
      </c>
      <c r="BH14" s="50" t="s">
        <v>39</v>
      </c>
      <c r="BI14" s="58">
        <f t="shared" si="6"/>
        <v>0</v>
      </c>
      <c r="BO14" s="56">
        <v>13</v>
      </c>
      <c r="BP14" s="54" t="s">
        <v>200</v>
      </c>
      <c r="BQ14" s="58">
        <f t="shared" si="8"/>
        <v>2287845.5</v>
      </c>
    </row>
    <row r="15" spans="1:73" x14ac:dyDescent="0.35">
      <c r="A15" t="s">
        <v>102</v>
      </c>
      <c r="B15">
        <v>2014</v>
      </c>
      <c r="C15">
        <v>2014</v>
      </c>
      <c r="D15">
        <v>2014</v>
      </c>
      <c r="E15">
        <v>0</v>
      </c>
      <c r="F15">
        <v>0</v>
      </c>
      <c r="G15">
        <v>2</v>
      </c>
      <c r="H15" t="s">
        <v>101</v>
      </c>
      <c r="I15">
        <v>246</v>
      </c>
      <c r="J15" t="s">
        <v>173</v>
      </c>
      <c r="K15" t="s">
        <v>172</v>
      </c>
      <c r="L15">
        <v>728</v>
      </c>
      <c r="M15" t="s">
        <v>44</v>
      </c>
      <c r="N15" t="s">
        <v>99</v>
      </c>
      <c r="V15" t="s">
        <v>98</v>
      </c>
      <c r="W15" t="s">
        <v>97</v>
      </c>
      <c r="X15">
        <v>1</v>
      </c>
      <c r="Y15" t="s">
        <v>96</v>
      </c>
      <c r="AF15">
        <v>50986</v>
      </c>
      <c r="AI15">
        <v>0</v>
      </c>
      <c r="AK15" s="56">
        <v>14</v>
      </c>
      <c r="AL15" s="50" t="s">
        <v>222</v>
      </c>
      <c r="AM15">
        <f t="shared" si="0"/>
        <v>0</v>
      </c>
      <c r="AN15">
        <f t="shared" si="0"/>
        <v>0</v>
      </c>
      <c r="AO15">
        <f t="shared" si="0"/>
        <v>0</v>
      </c>
      <c r="AP15" s="55">
        <f t="shared" si="1"/>
        <v>0</v>
      </c>
      <c r="AR15" s="50" t="s">
        <v>22</v>
      </c>
      <c r="AS15" s="58">
        <f t="shared" si="2"/>
        <v>0</v>
      </c>
      <c r="AU15" s="56">
        <v>14</v>
      </c>
      <c r="AV15" s="50" t="s">
        <v>40</v>
      </c>
      <c r="AW15" s="58">
        <f t="shared" si="3"/>
        <v>0</v>
      </c>
      <c r="BG15" s="56">
        <v>14</v>
      </c>
      <c r="BH15" s="50" t="s">
        <v>41</v>
      </c>
      <c r="BI15" s="58">
        <f t="shared" si="6"/>
        <v>0</v>
      </c>
      <c r="BO15" s="56">
        <v>14</v>
      </c>
      <c r="BP15" s="50" t="s">
        <v>49</v>
      </c>
      <c r="BQ15" s="58">
        <f t="shared" si="8"/>
        <v>25843</v>
      </c>
    </row>
    <row r="16" spans="1:73" x14ac:dyDescent="0.35">
      <c r="A16" t="s">
        <v>102</v>
      </c>
      <c r="B16">
        <v>2014</v>
      </c>
      <c r="C16">
        <v>2014</v>
      </c>
      <c r="D16">
        <v>2014</v>
      </c>
      <c r="E16">
        <v>0</v>
      </c>
      <c r="F16">
        <v>0</v>
      </c>
      <c r="G16">
        <v>2</v>
      </c>
      <c r="H16" t="s">
        <v>101</v>
      </c>
      <c r="I16">
        <v>251</v>
      </c>
      <c r="J16" t="s">
        <v>171</v>
      </c>
      <c r="K16" t="s">
        <v>170</v>
      </c>
      <c r="L16">
        <v>728</v>
      </c>
      <c r="M16" t="s">
        <v>44</v>
      </c>
      <c r="N16" t="s">
        <v>99</v>
      </c>
      <c r="V16" t="s">
        <v>98</v>
      </c>
      <c r="W16" t="s">
        <v>97</v>
      </c>
      <c r="X16">
        <v>1</v>
      </c>
      <c r="Y16" t="s">
        <v>96</v>
      </c>
      <c r="AF16">
        <v>21817250</v>
      </c>
      <c r="AI16">
        <v>0</v>
      </c>
      <c r="AK16" s="56">
        <v>15</v>
      </c>
      <c r="AL16" s="50" t="s">
        <v>13</v>
      </c>
      <c r="AM16">
        <f t="shared" si="0"/>
        <v>0</v>
      </c>
      <c r="AN16">
        <f t="shared" si="0"/>
        <v>0</v>
      </c>
      <c r="AO16">
        <f t="shared" si="0"/>
        <v>0</v>
      </c>
      <c r="AP16" s="55">
        <f t="shared" si="1"/>
        <v>0</v>
      </c>
      <c r="AR16" s="50" t="s">
        <v>23</v>
      </c>
      <c r="AS16" s="58">
        <f t="shared" si="2"/>
        <v>0</v>
      </c>
      <c r="AU16" s="56">
        <v>15</v>
      </c>
      <c r="AV16" s="50" t="s">
        <v>45</v>
      </c>
      <c r="AW16" s="58">
        <f t="shared" si="3"/>
        <v>2961120</v>
      </c>
      <c r="BG16" s="56">
        <v>15</v>
      </c>
      <c r="BH16" s="50" t="s">
        <v>46</v>
      </c>
      <c r="BI16" s="58">
        <f t="shared" si="6"/>
        <v>0</v>
      </c>
      <c r="BO16" s="56">
        <v>15</v>
      </c>
      <c r="BP16" s="50" t="s">
        <v>50</v>
      </c>
      <c r="BQ16" s="58">
        <f t="shared" si="8"/>
        <v>0</v>
      </c>
    </row>
    <row r="17" spans="1:73" x14ac:dyDescent="0.35">
      <c r="A17" t="s">
        <v>102</v>
      </c>
      <c r="B17">
        <v>2014</v>
      </c>
      <c r="C17">
        <v>2014</v>
      </c>
      <c r="D17">
        <v>2014</v>
      </c>
      <c r="E17">
        <v>0</v>
      </c>
      <c r="F17">
        <v>0</v>
      </c>
      <c r="G17">
        <v>2</v>
      </c>
      <c r="H17" t="s">
        <v>101</v>
      </c>
      <c r="I17">
        <v>276</v>
      </c>
      <c r="J17" t="s">
        <v>169</v>
      </c>
      <c r="K17" t="s">
        <v>168</v>
      </c>
      <c r="L17">
        <v>728</v>
      </c>
      <c r="M17" t="s">
        <v>44</v>
      </c>
      <c r="N17" t="s">
        <v>99</v>
      </c>
      <c r="V17" t="s">
        <v>98</v>
      </c>
      <c r="W17" t="s">
        <v>97</v>
      </c>
      <c r="X17">
        <v>1</v>
      </c>
      <c r="Y17" t="s">
        <v>96</v>
      </c>
      <c r="AF17">
        <v>6346366</v>
      </c>
      <c r="AI17">
        <v>0</v>
      </c>
      <c r="AK17" s="56">
        <v>16</v>
      </c>
      <c r="AL17" s="50" t="s">
        <v>14</v>
      </c>
      <c r="AM17">
        <f t="shared" si="0"/>
        <v>0</v>
      </c>
      <c r="AN17">
        <f t="shared" si="0"/>
        <v>0</v>
      </c>
      <c r="AO17">
        <f t="shared" si="0"/>
        <v>0</v>
      </c>
      <c r="AP17" s="55">
        <f t="shared" si="1"/>
        <v>0</v>
      </c>
      <c r="AR17" s="50" t="s">
        <v>25</v>
      </c>
      <c r="AS17" s="58">
        <f t="shared" si="2"/>
        <v>0</v>
      </c>
      <c r="AU17" s="56">
        <v>16</v>
      </c>
      <c r="AV17" s="50" t="s">
        <v>276</v>
      </c>
      <c r="AW17" s="58">
        <f t="shared" si="3"/>
        <v>0</v>
      </c>
      <c r="BH17" s="50" t="s">
        <v>218</v>
      </c>
      <c r="BI17" s="58">
        <f>SUM(BI2:BI16)</f>
        <v>0</v>
      </c>
      <c r="BP17" s="50" t="s">
        <v>76</v>
      </c>
      <c r="BQ17" s="58">
        <f>SUM(BQ2:BQ16)</f>
        <v>2875544.1666666665</v>
      </c>
    </row>
    <row r="18" spans="1:73" x14ac:dyDescent="0.35">
      <c r="A18" t="s">
        <v>102</v>
      </c>
      <c r="B18">
        <v>2014</v>
      </c>
      <c r="C18">
        <v>2014</v>
      </c>
      <c r="D18">
        <v>2014</v>
      </c>
      <c r="E18">
        <v>0</v>
      </c>
      <c r="F18">
        <v>0</v>
      </c>
      <c r="G18">
        <v>2</v>
      </c>
      <c r="H18" t="s">
        <v>101</v>
      </c>
      <c r="I18">
        <v>300</v>
      </c>
      <c r="J18" t="s">
        <v>167</v>
      </c>
      <c r="K18" t="s">
        <v>166</v>
      </c>
      <c r="L18">
        <v>728</v>
      </c>
      <c r="M18" t="s">
        <v>44</v>
      </c>
      <c r="N18" t="s">
        <v>99</v>
      </c>
      <c r="V18" t="s">
        <v>98</v>
      </c>
      <c r="W18" t="s">
        <v>97</v>
      </c>
      <c r="X18">
        <v>1</v>
      </c>
      <c r="Y18" t="s">
        <v>96</v>
      </c>
      <c r="AF18">
        <v>107200</v>
      </c>
      <c r="AI18">
        <v>0</v>
      </c>
      <c r="AK18" s="56">
        <v>17</v>
      </c>
      <c r="AL18" s="50" t="s">
        <v>15</v>
      </c>
      <c r="AM18">
        <f t="shared" si="0"/>
        <v>0</v>
      </c>
      <c r="AN18">
        <f t="shared" si="0"/>
        <v>0</v>
      </c>
      <c r="AO18">
        <f t="shared" si="0"/>
        <v>0</v>
      </c>
      <c r="AP18" s="55">
        <f t="shared" si="1"/>
        <v>0</v>
      </c>
      <c r="AR18" s="50" t="s">
        <v>26</v>
      </c>
      <c r="AS18" s="58">
        <f t="shared" si="2"/>
        <v>0</v>
      </c>
      <c r="AU18" s="56">
        <v>17</v>
      </c>
      <c r="AV18" s="50" t="s">
        <v>48</v>
      </c>
      <c r="AW18" s="58">
        <f t="shared" si="3"/>
        <v>261627192</v>
      </c>
    </row>
    <row r="19" spans="1:73" x14ac:dyDescent="0.35">
      <c r="A19" t="s">
        <v>102</v>
      </c>
      <c r="B19">
        <v>2014</v>
      </c>
      <c r="C19">
        <v>2014</v>
      </c>
      <c r="D19">
        <v>2014</v>
      </c>
      <c r="E19">
        <v>0</v>
      </c>
      <c r="F19">
        <v>0</v>
      </c>
      <c r="G19">
        <v>2</v>
      </c>
      <c r="H19" t="s">
        <v>101</v>
      </c>
      <c r="I19">
        <v>344</v>
      </c>
      <c r="J19" t="s">
        <v>165</v>
      </c>
      <c r="K19" t="s">
        <v>164</v>
      </c>
      <c r="L19">
        <v>728</v>
      </c>
      <c r="M19" t="s">
        <v>44</v>
      </c>
      <c r="N19" t="s">
        <v>99</v>
      </c>
      <c r="V19" t="s">
        <v>98</v>
      </c>
      <c r="W19" t="s">
        <v>97</v>
      </c>
      <c r="X19">
        <v>1</v>
      </c>
      <c r="Y19" t="s">
        <v>96</v>
      </c>
      <c r="AF19">
        <v>2071200</v>
      </c>
      <c r="AI19">
        <v>0</v>
      </c>
      <c r="AK19" s="56">
        <v>18</v>
      </c>
      <c r="AL19" s="50" t="s">
        <v>16</v>
      </c>
      <c r="AM19">
        <f t="shared" si="0"/>
        <v>0</v>
      </c>
      <c r="AN19">
        <f t="shared" si="0"/>
        <v>0</v>
      </c>
      <c r="AO19">
        <f t="shared" si="0"/>
        <v>0</v>
      </c>
      <c r="AP19" s="55">
        <f t="shared" si="1"/>
        <v>0</v>
      </c>
      <c r="AR19" s="50" t="s">
        <v>29</v>
      </c>
      <c r="AS19" s="58">
        <f t="shared" si="2"/>
        <v>0</v>
      </c>
      <c r="AU19" s="56">
        <v>18</v>
      </c>
      <c r="AV19" s="50" t="s">
        <v>49</v>
      </c>
      <c r="AW19" s="58">
        <f t="shared" si="3"/>
        <v>25843</v>
      </c>
    </row>
    <row r="20" spans="1:73" x14ac:dyDescent="0.35">
      <c r="A20" t="s">
        <v>102</v>
      </c>
      <c r="B20">
        <v>2014</v>
      </c>
      <c r="C20">
        <v>2014</v>
      </c>
      <c r="D20">
        <v>2014</v>
      </c>
      <c r="E20">
        <v>0</v>
      </c>
      <c r="F20">
        <v>0</v>
      </c>
      <c r="G20">
        <v>2</v>
      </c>
      <c r="H20" t="s">
        <v>101</v>
      </c>
      <c r="I20">
        <v>372</v>
      </c>
      <c r="J20" t="s">
        <v>163</v>
      </c>
      <c r="K20" t="s">
        <v>162</v>
      </c>
      <c r="L20">
        <v>728</v>
      </c>
      <c r="M20" t="s">
        <v>44</v>
      </c>
      <c r="N20" t="s">
        <v>99</v>
      </c>
      <c r="V20" t="s">
        <v>98</v>
      </c>
      <c r="W20" t="s">
        <v>97</v>
      </c>
      <c r="X20">
        <v>1</v>
      </c>
      <c r="Y20" t="s">
        <v>96</v>
      </c>
      <c r="AB20">
        <v>0</v>
      </c>
      <c r="AD20">
        <v>0</v>
      </c>
      <c r="AF20">
        <v>214399</v>
      </c>
      <c r="AI20">
        <v>0</v>
      </c>
      <c r="AK20" s="56">
        <v>19</v>
      </c>
      <c r="AL20" s="50" t="s">
        <v>17</v>
      </c>
      <c r="AM20">
        <f t="shared" si="0"/>
        <v>3605133</v>
      </c>
      <c r="AN20">
        <f t="shared" si="0"/>
        <v>3908977</v>
      </c>
      <c r="AO20">
        <f t="shared" si="0"/>
        <v>0</v>
      </c>
      <c r="AP20" s="55">
        <f t="shared" si="1"/>
        <v>3757055</v>
      </c>
      <c r="AR20" s="50" t="s">
        <v>30</v>
      </c>
      <c r="AS20" s="58">
        <f t="shared" si="2"/>
        <v>0</v>
      </c>
      <c r="AU20" s="56">
        <v>19</v>
      </c>
      <c r="AV20" s="50" t="s">
        <v>50</v>
      </c>
      <c r="AW20" s="58">
        <f t="shared" si="3"/>
        <v>0</v>
      </c>
    </row>
    <row r="21" spans="1:73" x14ac:dyDescent="0.35">
      <c r="A21" t="s">
        <v>102</v>
      </c>
      <c r="B21">
        <v>2014</v>
      </c>
      <c r="C21">
        <v>2014</v>
      </c>
      <c r="D21">
        <v>2014</v>
      </c>
      <c r="E21">
        <v>0</v>
      </c>
      <c r="F21">
        <v>0</v>
      </c>
      <c r="G21">
        <v>2</v>
      </c>
      <c r="H21" t="s">
        <v>101</v>
      </c>
      <c r="I21">
        <v>376</v>
      </c>
      <c r="J21" t="s">
        <v>161</v>
      </c>
      <c r="K21" t="s">
        <v>160</v>
      </c>
      <c r="L21">
        <v>728</v>
      </c>
      <c r="M21" t="s">
        <v>44</v>
      </c>
      <c r="N21" t="s">
        <v>99</v>
      </c>
      <c r="V21" t="s">
        <v>98</v>
      </c>
      <c r="W21" t="s">
        <v>97</v>
      </c>
      <c r="X21">
        <v>1</v>
      </c>
      <c r="Y21" t="s">
        <v>96</v>
      </c>
      <c r="AF21">
        <v>463000</v>
      </c>
      <c r="AI21">
        <v>0</v>
      </c>
      <c r="AK21" s="56">
        <v>20</v>
      </c>
      <c r="AL21" s="50" t="s">
        <v>18</v>
      </c>
      <c r="AM21">
        <f t="shared" si="0"/>
        <v>0</v>
      </c>
      <c r="AN21">
        <f t="shared" si="0"/>
        <v>0</v>
      </c>
      <c r="AO21">
        <f t="shared" si="0"/>
        <v>0</v>
      </c>
      <c r="AP21" s="55">
        <f t="shared" si="1"/>
        <v>0</v>
      </c>
      <c r="AR21" s="50" t="s">
        <v>32</v>
      </c>
      <c r="AS21" s="58">
        <f t="shared" si="2"/>
        <v>0</v>
      </c>
      <c r="AV21" s="50" t="s">
        <v>220</v>
      </c>
      <c r="AW21" s="58">
        <f>SUM(AW2:AW20)</f>
        <v>270651528.33333331</v>
      </c>
    </row>
    <row r="22" spans="1:73" x14ac:dyDescent="0.35">
      <c r="A22" t="s">
        <v>102</v>
      </c>
      <c r="B22">
        <v>2014</v>
      </c>
      <c r="C22">
        <v>2014</v>
      </c>
      <c r="D22">
        <v>2014</v>
      </c>
      <c r="E22">
        <v>0</v>
      </c>
      <c r="F22">
        <v>0</v>
      </c>
      <c r="G22">
        <v>2</v>
      </c>
      <c r="H22" t="s">
        <v>101</v>
      </c>
      <c r="I22">
        <v>381</v>
      </c>
      <c r="J22" t="s">
        <v>159</v>
      </c>
      <c r="K22" t="s">
        <v>158</v>
      </c>
      <c r="L22">
        <v>728</v>
      </c>
      <c r="M22" t="s">
        <v>44</v>
      </c>
      <c r="N22" t="s">
        <v>99</v>
      </c>
      <c r="V22" t="s">
        <v>98</v>
      </c>
      <c r="W22" t="s">
        <v>97</v>
      </c>
      <c r="X22">
        <v>1</v>
      </c>
      <c r="Y22" t="s">
        <v>96</v>
      </c>
      <c r="AF22">
        <v>1331628</v>
      </c>
      <c r="AI22">
        <v>0</v>
      </c>
      <c r="AK22" s="56">
        <v>21</v>
      </c>
      <c r="AL22" s="50" t="s">
        <v>19</v>
      </c>
      <c r="AM22">
        <f t="shared" ref="AM22:AO41" si="9">SUMIFS($AF$2:$AF$3500,$J$2:$J$3500, $AL22,$B$2:$B$3500,AM$1)</f>
        <v>0</v>
      </c>
      <c r="AN22">
        <f t="shared" si="9"/>
        <v>0</v>
      </c>
      <c r="AO22">
        <f t="shared" si="9"/>
        <v>0</v>
      </c>
      <c r="AP22" s="55">
        <f t="shared" si="1"/>
        <v>0</v>
      </c>
      <c r="AR22" s="50" t="s">
        <v>35</v>
      </c>
      <c r="AS22" s="58">
        <f t="shared" si="2"/>
        <v>0</v>
      </c>
    </row>
    <row r="23" spans="1:73" x14ac:dyDescent="0.35">
      <c r="A23" t="s">
        <v>102</v>
      </c>
      <c r="B23">
        <v>2014</v>
      </c>
      <c r="C23">
        <v>2014</v>
      </c>
      <c r="D23">
        <v>2014</v>
      </c>
      <c r="E23">
        <v>0</v>
      </c>
      <c r="F23">
        <v>0</v>
      </c>
      <c r="G23">
        <v>2</v>
      </c>
      <c r="H23" t="s">
        <v>101</v>
      </c>
      <c r="I23">
        <v>392</v>
      </c>
      <c r="J23" t="s">
        <v>157</v>
      </c>
      <c r="K23" t="s">
        <v>156</v>
      </c>
      <c r="L23">
        <v>728</v>
      </c>
      <c r="M23" t="s">
        <v>44</v>
      </c>
      <c r="N23" t="s">
        <v>99</v>
      </c>
      <c r="V23" t="s">
        <v>98</v>
      </c>
      <c r="W23" t="s">
        <v>97</v>
      </c>
      <c r="X23">
        <v>1</v>
      </c>
      <c r="Y23" t="s">
        <v>96</v>
      </c>
      <c r="AF23">
        <v>11383640</v>
      </c>
      <c r="AI23">
        <v>0</v>
      </c>
      <c r="AK23" s="56">
        <v>22</v>
      </c>
      <c r="AL23" s="50" t="s">
        <v>20</v>
      </c>
      <c r="AM23">
        <f t="shared" si="9"/>
        <v>0</v>
      </c>
      <c r="AN23">
        <f t="shared" si="9"/>
        <v>0</v>
      </c>
      <c r="AO23">
        <f t="shared" si="9"/>
        <v>0</v>
      </c>
      <c r="AP23" s="55">
        <f t="shared" si="1"/>
        <v>0</v>
      </c>
      <c r="AR23" s="50" t="s">
        <v>36</v>
      </c>
      <c r="AS23" s="58">
        <f t="shared" si="2"/>
        <v>0</v>
      </c>
    </row>
    <row r="24" spans="1:73" x14ac:dyDescent="0.35">
      <c r="A24" t="s">
        <v>102</v>
      </c>
      <c r="B24">
        <v>2014</v>
      </c>
      <c r="C24">
        <v>2014</v>
      </c>
      <c r="D24">
        <v>2014</v>
      </c>
      <c r="E24">
        <v>0</v>
      </c>
      <c r="F24">
        <v>0</v>
      </c>
      <c r="G24">
        <v>2</v>
      </c>
      <c r="H24" t="s">
        <v>101</v>
      </c>
      <c r="I24">
        <v>400</v>
      </c>
      <c r="J24" t="s">
        <v>155</v>
      </c>
      <c r="K24" t="s">
        <v>154</v>
      </c>
      <c r="L24">
        <v>728</v>
      </c>
      <c r="M24" t="s">
        <v>44</v>
      </c>
      <c r="N24" t="s">
        <v>99</v>
      </c>
      <c r="V24" t="s">
        <v>98</v>
      </c>
      <c r="W24" t="s">
        <v>97</v>
      </c>
      <c r="X24">
        <v>1</v>
      </c>
      <c r="Y24" t="s">
        <v>96</v>
      </c>
      <c r="AF24">
        <v>423963</v>
      </c>
      <c r="AI24">
        <v>0</v>
      </c>
      <c r="AK24" s="56">
        <v>23</v>
      </c>
      <c r="AL24" s="50" t="s">
        <v>21</v>
      </c>
      <c r="AM24">
        <f t="shared" si="9"/>
        <v>0</v>
      </c>
      <c r="AN24">
        <f t="shared" si="9"/>
        <v>0</v>
      </c>
      <c r="AO24">
        <f t="shared" si="9"/>
        <v>0</v>
      </c>
      <c r="AP24" s="55">
        <f t="shared" si="1"/>
        <v>0</v>
      </c>
      <c r="AR24" s="50" t="s">
        <v>38</v>
      </c>
      <c r="AS24" s="58">
        <f t="shared" si="2"/>
        <v>0</v>
      </c>
    </row>
    <row r="25" spans="1:73" x14ac:dyDescent="0.35">
      <c r="A25" t="s">
        <v>102</v>
      </c>
      <c r="B25">
        <v>2014</v>
      </c>
      <c r="C25">
        <v>2014</v>
      </c>
      <c r="D25">
        <v>2014</v>
      </c>
      <c r="E25">
        <v>0</v>
      </c>
      <c r="F25">
        <v>0</v>
      </c>
      <c r="G25">
        <v>2</v>
      </c>
      <c r="H25" t="s">
        <v>101</v>
      </c>
      <c r="I25">
        <v>410</v>
      </c>
      <c r="J25" t="s">
        <v>153</v>
      </c>
      <c r="K25" t="s">
        <v>152</v>
      </c>
      <c r="L25">
        <v>728</v>
      </c>
      <c r="M25" t="s">
        <v>44</v>
      </c>
      <c r="N25" t="s">
        <v>99</v>
      </c>
      <c r="V25" t="s">
        <v>98</v>
      </c>
      <c r="W25" t="s">
        <v>97</v>
      </c>
      <c r="X25">
        <v>1</v>
      </c>
      <c r="Y25" t="s">
        <v>96</v>
      </c>
      <c r="AF25">
        <v>348620</v>
      </c>
      <c r="AI25">
        <v>0</v>
      </c>
      <c r="AK25" s="56">
        <v>24</v>
      </c>
      <c r="AL25" s="50" t="s">
        <v>22</v>
      </c>
      <c r="AM25">
        <f t="shared" si="9"/>
        <v>0</v>
      </c>
      <c r="AN25">
        <f t="shared" si="9"/>
        <v>0</v>
      </c>
      <c r="AO25">
        <f t="shared" si="9"/>
        <v>0</v>
      </c>
      <c r="AP25" s="55">
        <f t="shared" si="1"/>
        <v>0</v>
      </c>
      <c r="AR25" s="50" t="s">
        <v>39</v>
      </c>
      <c r="AS25" s="58">
        <f t="shared" si="2"/>
        <v>0</v>
      </c>
    </row>
    <row r="26" spans="1:73" x14ac:dyDescent="0.35">
      <c r="A26" t="s">
        <v>102</v>
      </c>
      <c r="B26">
        <v>2014</v>
      </c>
      <c r="C26">
        <v>2014</v>
      </c>
      <c r="D26">
        <v>2014</v>
      </c>
      <c r="E26">
        <v>0</v>
      </c>
      <c r="F26">
        <v>0</v>
      </c>
      <c r="G26">
        <v>2</v>
      </c>
      <c r="H26" t="s">
        <v>101</v>
      </c>
      <c r="I26">
        <v>428</v>
      </c>
      <c r="J26" t="s">
        <v>151</v>
      </c>
      <c r="K26" t="s">
        <v>150</v>
      </c>
      <c r="L26">
        <v>728</v>
      </c>
      <c r="M26" t="s">
        <v>44</v>
      </c>
      <c r="N26" t="s">
        <v>99</v>
      </c>
      <c r="V26" t="s">
        <v>98</v>
      </c>
      <c r="W26" t="s">
        <v>97</v>
      </c>
      <c r="X26">
        <v>1</v>
      </c>
      <c r="Y26" t="s">
        <v>96</v>
      </c>
      <c r="AF26">
        <v>41784</v>
      </c>
      <c r="AI26">
        <v>0</v>
      </c>
      <c r="AK26" s="56">
        <v>25</v>
      </c>
      <c r="AL26" s="50" t="s">
        <v>23</v>
      </c>
      <c r="AM26">
        <f t="shared" si="9"/>
        <v>0</v>
      </c>
      <c r="AN26">
        <f t="shared" si="9"/>
        <v>0</v>
      </c>
      <c r="AO26">
        <f t="shared" si="9"/>
        <v>0</v>
      </c>
      <c r="AP26" s="55">
        <f t="shared" si="1"/>
        <v>0</v>
      </c>
      <c r="AR26" s="50" t="s">
        <v>41</v>
      </c>
      <c r="AS26" s="58">
        <f t="shared" si="2"/>
        <v>0</v>
      </c>
    </row>
    <row r="27" spans="1:73" x14ac:dyDescent="0.35">
      <c r="A27" t="s">
        <v>102</v>
      </c>
      <c r="B27">
        <v>2014</v>
      </c>
      <c r="C27">
        <v>2014</v>
      </c>
      <c r="D27">
        <v>2014</v>
      </c>
      <c r="E27">
        <v>0</v>
      </c>
      <c r="F27">
        <v>0</v>
      </c>
      <c r="G27">
        <v>2</v>
      </c>
      <c r="H27" t="s">
        <v>101</v>
      </c>
      <c r="I27">
        <v>440</v>
      </c>
      <c r="J27" t="s">
        <v>209</v>
      </c>
      <c r="K27" t="s">
        <v>208</v>
      </c>
      <c r="L27">
        <v>728</v>
      </c>
      <c r="M27" t="s">
        <v>44</v>
      </c>
      <c r="N27" t="s">
        <v>99</v>
      </c>
      <c r="V27" t="s">
        <v>98</v>
      </c>
      <c r="W27" t="s">
        <v>97</v>
      </c>
      <c r="X27">
        <v>1</v>
      </c>
      <c r="Y27" t="s">
        <v>96</v>
      </c>
      <c r="AF27">
        <v>16434</v>
      </c>
      <c r="AI27">
        <v>0</v>
      </c>
      <c r="AK27" s="56">
        <v>26</v>
      </c>
      <c r="AL27" s="50" t="s">
        <v>24</v>
      </c>
      <c r="AM27">
        <f t="shared" si="9"/>
        <v>0</v>
      </c>
      <c r="AN27">
        <f t="shared" si="9"/>
        <v>0</v>
      </c>
      <c r="AO27">
        <f t="shared" si="9"/>
        <v>0</v>
      </c>
      <c r="AP27" s="55">
        <f t="shared" si="1"/>
        <v>0</v>
      </c>
      <c r="AR27" s="50" t="s">
        <v>42</v>
      </c>
      <c r="AS27" s="58">
        <f t="shared" si="2"/>
        <v>0</v>
      </c>
    </row>
    <row r="28" spans="1:73" x14ac:dyDescent="0.35">
      <c r="A28" t="s">
        <v>102</v>
      </c>
      <c r="B28">
        <v>2014</v>
      </c>
      <c r="C28">
        <v>2014</v>
      </c>
      <c r="D28">
        <v>2014</v>
      </c>
      <c r="E28">
        <v>0</v>
      </c>
      <c r="F28">
        <v>0</v>
      </c>
      <c r="G28">
        <v>2</v>
      </c>
      <c r="H28" t="s">
        <v>101</v>
      </c>
      <c r="I28">
        <v>470</v>
      </c>
      <c r="J28" t="s">
        <v>147</v>
      </c>
      <c r="K28" t="s">
        <v>146</v>
      </c>
      <c r="L28">
        <v>728</v>
      </c>
      <c r="M28" t="s">
        <v>44</v>
      </c>
      <c r="N28" t="s">
        <v>99</v>
      </c>
      <c r="V28" t="s">
        <v>98</v>
      </c>
      <c r="W28" t="s">
        <v>97</v>
      </c>
      <c r="X28">
        <v>1</v>
      </c>
      <c r="Y28" t="s">
        <v>96</v>
      </c>
      <c r="AF28">
        <v>238183</v>
      </c>
      <c r="AI28">
        <v>0</v>
      </c>
      <c r="AK28" s="56">
        <v>27</v>
      </c>
      <c r="AL28" s="50" t="s">
        <v>25</v>
      </c>
      <c r="AM28">
        <f t="shared" si="9"/>
        <v>0</v>
      </c>
      <c r="AN28">
        <f t="shared" si="9"/>
        <v>0</v>
      </c>
      <c r="AO28">
        <f t="shared" si="9"/>
        <v>0</v>
      </c>
      <c r="AP28" s="55">
        <f t="shared" si="1"/>
        <v>0</v>
      </c>
      <c r="AR28" s="50" t="s">
        <v>45</v>
      </c>
      <c r="AS28" s="58">
        <f t="shared" si="2"/>
        <v>2961120</v>
      </c>
    </row>
    <row r="29" spans="1:73" x14ac:dyDescent="0.35">
      <c r="A29" t="s">
        <v>102</v>
      </c>
      <c r="B29">
        <v>2014</v>
      </c>
      <c r="C29">
        <v>2014</v>
      </c>
      <c r="D29">
        <v>2014</v>
      </c>
      <c r="E29">
        <v>0</v>
      </c>
      <c r="F29">
        <v>0</v>
      </c>
      <c r="G29">
        <v>2</v>
      </c>
      <c r="H29" t="s">
        <v>101</v>
      </c>
      <c r="I29">
        <v>528</v>
      </c>
      <c r="J29" t="s">
        <v>143</v>
      </c>
      <c r="K29" t="s">
        <v>142</v>
      </c>
      <c r="L29">
        <v>728</v>
      </c>
      <c r="M29" t="s">
        <v>44</v>
      </c>
      <c r="N29" t="s">
        <v>99</v>
      </c>
      <c r="V29" t="s">
        <v>98</v>
      </c>
      <c r="W29" t="s">
        <v>97</v>
      </c>
      <c r="X29">
        <v>1</v>
      </c>
      <c r="Y29" t="s">
        <v>96</v>
      </c>
      <c r="AF29">
        <v>18199607</v>
      </c>
      <c r="AI29">
        <v>0</v>
      </c>
      <c r="AK29" s="56">
        <v>28</v>
      </c>
      <c r="AL29" s="50" t="s">
        <v>26</v>
      </c>
      <c r="AM29">
        <f t="shared" si="9"/>
        <v>0</v>
      </c>
      <c r="AN29">
        <f t="shared" si="9"/>
        <v>0</v>
      </c>
      <c r="AO29">
        <f t="shared" si="9"/>
        <v>0</v>
      </c>
      <c r="AP29" s="55">
        <f t="shared" si="1"/>
        <v>0</v>
      </c>
      <c r="AR29" s="50" t="s">
        <v>46</v>
      </c>
      <c r="AS29" s="58">
        <f t="shared" si="2"/>
        <v>0</v>
      </c>
    </row>
    <row r="30" spans="1:73" x14ac:dyDescent="0.35">
      <c r="A30" t="s">
        <v>102</v>
      </c>
      <c r="B30">
        <v>2014</v>
      </c>
      <c r="C30">
        <v>2014</v>
      </c>
      <c r="D30">
        <v>2014</v>
      </c>
      <c r="E30">
        <v>0</v>
      </c>
      <c r="F30">
        <v>0</v>
      </c>
      <c r="G30">
        <v>2</v>
      </c>
      <c r="H30" t="s">
        <v>101</v>
      </c>
      <c r="I30">
        <v>579</v>
      </c>
      <c r="J30" t="s">
        <v>139</v>
      </c>
      <c r="K30" t="s">
        <v>138</v>
      </c>
      <c r="L30">
        <v>728</v>
      </c>
      <c r="M30" t="s">
        <v>44</v>
      </c>
      <c r="N30" t="s">
        <v>99</v>
      </c>
      <c r="V30" t="s">
        <v>98</v>
      </c>
      <c r="W30" t="s">
        <v>97</v>
      </c>
      <c r="X30">
        <v>1</v>
      </c>
      <c r="Y30" t="s">
        <v>96</v>
      </c>
      <c r="AF30">
        <v>525885</v>
      </c>
      <c r="AI30">
        <v>0</v>
      </c>
      <c r="AK30" s="56">
        <v>29</v>
      </c>
      <c r="AL30" s="50" t="s">
        <v>27</v>
      </c>
      <c r="AM30">
        <f t="shared" si="9"/>
        <v>0</v>
      </c>
      <c r="AN30">
        <f t="shared" si="9"/>
        <v>0</v>
      </c>
      <c r="AO30">
        <f t="shared" si="9"/>
        <v>0</v>
      </c>
      <c r="AP30" s="55">
        <f t="shared" si="1"/>
        <v>0</v>
      </c>
      <c r="AR30" s="50" t="s">
        <v>47</v>
      </c>
      <c r="AS30" s="58">
        <f t="shared" si="2"/>
        <v>0</v>
      </c>
    </row>
    <row r="31" spans="1:73" x14ac:dyDescent="0.35">
      <c r="A31" t="s">
        <v>102</v>
      </c>
      <c r="B31">
        <v>2014</v>
      </c>
      <c r="C31">
        <v>2014</v>
      </c>
      <c r="D31">
        <v>2014</v>
      </c>
      <c r="E31">
        <v>0</v>
      </c>
      <c r="F31">
        <v>0</v>
      </c>
      <c r="G31">
        <v>2</v>
      </c>
      <c r="H31" t="s">
        <v>101</v>
      </c>
      <c r="I31">
        <v>586</v>
      </c>
      <c r="J31" t="s">
        <v>137</v>
      </c>
      <c r="K31" t="s">
        <v>136</v>
      </c>
      <c r="L31">
        <v>728</v>
      </c>
      <c r="M31" t="s">
        <v>44</v>
      </c>
      <c r="N31" t="s">
        <v>99</v>
      </c>
      <c r="V31" t="s">
        <v>98</v>
      </c>
      <c r="W31" t="s">
        <v>97</v>
      </c>
      <c r="X31">
        <v>1</v>
      </c>
      <c r="Y31" t="s">
        <v>96</v>
      </c>
      <c r="AF31">
        <v>45820019</v>
      </c>
      <c r="AI31">
        <v>0</v>
      </c>
      <c r="AK31" s="56">
        <v>30</v>
      </c>
      <c r="AL31" s="50" t="s">
        <v>28</v>
      </c>
      <c r="AM31">
        <f t="shared" si="9"/>
        <v>0</v>
      </c>
      <c r="AN31">
        <f t="shared" si="9"/>
        <v>0</v>
      </c>
      <c r="AO31">
        <f t="shared" si="9"/>
        <v>0</v>
      </c>
      <c r="AP31" s="55">
        <f t="shared" si="1"/>
        <v>0</v>
      </c>
      <c r="AR31" s="50" t="s">
        <v>221</v>
      </c>
      <c r="AS31" s="54">
        <f>SUM(AS2:AS30)</f>
        <v>2961120</v>
      </c>
      <c r="AV31" s="50" t="s">
        <v>220</v>
      </c>
      <c r="AW31" s="58">
        <f>AW21</f>
        <v>270651528.33333331</v>
      </c>
      <c r="AZ31" s="54" t="s">
        <v>66</v>
      </c>
      <c r="BA31" s="58">
        <f>BA8</f>
        <v>266195355.83333334</v>
      </c>
      <c r="BD31" s="50" t="s">
        <v>219</v>
      </c>
      <c r="BE31" s="58">
        <f>BE13</f>
        <v>2280318.3333333335</v>
      </c>
      <c r="BH31" s="50" t="s">
        <v>218</v>
      </c>
      <c r="BI31" s="58">
        <f>BI17</f>
        <v>0</v>
      </c>
      <c r="BL31" s="57" t="str">
        <f>BL10</f>
        <v>IGAD</v>
      </c>
      <c r="BM31" s="57">
        <f>BM10</f>
        <v>268345367</v>
      </c>
      <c r="BN31" s="57"/>
      <c r="BO31" s="57"/>
      <c r="BP31" s="50" t="s">
        <v>76</v>
      </c>
      <c r="BQ31" s="58">
        <f>BQ17</f>
        <v>2875544.1666666665</v>
      </c>
      <c r="BR31" s="57"/>
      <c r="BS31" s="57"/>
      <c r="BT31" s="50" t="s">
        <v>217</v>
      </c>
      <c r="BU31" s="58">
        <f>BU7</f>
        <v>10596718.666666666</v>
      </c>
    </row>
    <row r="32" spans="1:73" x14ac:dyDescent="0.35">
      <c r="A32" t="s">
        <v>102</v>
      </c>
      <c r="B32">
        <v>2014</v>
      </c>
      <c r="C32">
        <v>2014</v>
      </c>
      <c r="D32">
        <v>2014</v>
      </c>
      <c r="E32">
        <v>0</v>
      </c>
      <c r="F32">
        <v>0</v>
      </c>
      <c r="G32">
        <v>2</v>
      </c>
      <c r="H32" t="s">
        <v>101</v>
      </c>
      <c r="I32">
        <v>616</v>
      </c>
      <c r="J32" t="s">
        <v>135</v>
      </c>
      <c r="K32" t="s">
        <v>134</v>
      </c>
      <c r="L32">
        <v>728</v>
      </c>
      <c r="M32" t="s">
        <v>44</v>
      </c>
      <c r="N32" t="s">
        <v>99</v>
      </c>
      <c r="V32" t="s">
        <v>98</v>
      </c>
      <c r="W32" t="s">
        <v>97</v>
      </c>
      <c r="X32">
        <v>1</v>
      </c>
      <c r="Y32" t="s">
        <v>96</v>
      </c>
      <c r="AF32">
        <v>136766</v>
      </c>
      <c r="AI32">
        <v>0</v>
      </c>
      <c r="AK32" s="56">
        <v>31</v>
      </c>
      <c r="AL32" s="50" t="s">
        <v>29</v>
      </c>
      <c r="AM32">
        <f t="shared" si="9"/>
        <v>0</v>
      </c>
      <c r="AN32">
        <f t="shared" si="9"/>
        <v>0</v>
      </c>
      <c r="AO32">
        <f t="shared" si="9"/>
        <v>0</v>
      </c>
      <c r="AP32" s="55">
        <f t="shared" si="1"/>
        <v>0</v>
      </c>
      <c r="AZ32" s="50" t="s">
        <v>213</v>
      </c>
      <c r="BA32" s="54">
        <f>BA31/1000</f>
        <v>266195.35583333333</v>
      </c>
      <c r="BL32" s="50" t="s">
        <v>213</v>
      </c>
      <c r="BM32" s="57">
        <f>BM31/1000</f>
        <v>268345.36700000003</v>
      </c>
    </row>
    <row r="33" spans="1:72" s="54" customFormat="1" x14ac:dyDescent="0.35">
      <c r="A33" t="s">
        <v>102</v>
      </c>
      <c r="B33">
        <v>2014</v>
      </c>
      <c r="C33">
        <v>2014</v>
      </c>
      <c r="D33">
        <v>2014</v>
      </c>
      <c r="E33">
        <v>0</v>
      </c>
      <c r="F33">
        <v>0</v>
      </c>
      <c r="G33">
        <v>2</v>
      </c>
      <c r="H33" t="s">
        <v>101</v>
      </c>
      <c r="I33">
        <v>620</v>
      </c>
      <c r="J33" t="s">
        <v>133</v>
      </c>
      <c r="K33" t="s">
        <v>132</v>
      </c>
      <c r="L33">
        <v>728</v>
      </c>
      <c r="M33" t="s">
        <v>44</v>
      </c>
      <c r="N33" t="s">
        <v>99</v>
      </c>
      <c r="O33"/>
      <c r="P33"/>
      <c r="Q33"/>
      <c r="R33"/>
      <c r="S33"/>
      <c r="T33"/>
      <c r="U33"/>
      <c r="V33" t="s">
        <v>98</v>
      </c>
      <c r="W33" t="s">
        <v>97</v>
      </c>
      <c r="X33">
        <v>1</v>
      </c>
      <c r="Y33" t="s">
        <v>96</v>
      </c>
      <c r="Z33"/>
      <c r="AA33"/>
      <c r="AB33"/>
      <c r="AC33"/>
      <c r="AD33"/>
      <c r="AE33"/>
      <c r="AF33">
        <v>155727</v>
      </c>
      <c r="AG33"/>
      <c r="AH33"/>
      <c r="AI33">
        <v>0</v>
      </c>
      <c r="AJ33"/>
      <c r="AK33" s="56">
        <v>32</v>
      </c>
      <c r="AL33" s="50" t="s">
        <v>30</v>
      </c>
      <c r="AM33">
        <f t="shared" si="9"/>
        <v>0</v>
      </c>
      <c r="AN33">
        <f t="shared" si="9"/>
        <v>0</v>
      </c>
      <c r="AO33">
        <f t="shared" si="9"/>
        <v>0</v>
      </c>
      <c r="AP33" s="55">
        <f t="shared" si="1"/>
        <v>0</v>
      </c>
      <c r="AQ33"/>
      <c r="BT33" s="13"/>
    </row>
    <row r="34" spans="1:72" s="54" customFormat="1" x14ac:dyDescent="0.35">
      <c r="A34" t="s">
        <v>102</v>
      </c>
      <c r="B34">
        <v>2014</v>
      </c>
      <c r="C34">
        <v>2014</v>
      </c>
      <c r="D34">
        <v>2014</v>
      </c>
      <c r="E34">
        <v>0</v>
      </c>
      <c r="F34">
        <v>0</v>
      </c>
      <c r="G34">
        <v>2</v>
      </c>
      <c r="H34" t="s">
        <v>101</v>
      </c>
      <c r="I34">
        <v>642</v>
      </c>
      <c r="J34" t="s">
        <v>207</v>
      </c>
      <c r="K34" t="s">
        <v>206</v>
      </c>
      <c r="L34">
        <v>728</v>
      </c>
      <c r="M34" t="s">
        <v>44</v>
      </c>
      <c r="N34" t="s">
        <v>99</v>
      </c>
      <c r="O34"/>
      <c r="P34"/>
      <c r="Q34"/>
      <c r="R34"/>
      <c r="S34"/>
      <c r="T34"/>
      <c r="U34"/>
      <c r="V34" t="s">
        <v>98</v>
      </c>
      <c r="W34" t="s">
        <v>97</v>
      </c>
      <c r="X34">
        <v>1</v>
      </c>
      <c r="Y34" t="s">
        <v>96</v>
      </c>
      <c r="Z34"/>
      <c r="AA34"/>
      <c r="AB34"/>
      <c r="AC34"/>
      <c r="AD34"/>
      <c r="AE34"/>
      <c r="AF34">
        <v>4234</v>
      </c>
      <c r="AG34"/>
      <c r="AH34"/>
      <c r="AI34">
        <v>0</v>
      </c>
      <c r="AJ34"/>
      <c r="AK34" s="56">
        <v>33</v>
      </c>
      <c r="AL34" s="50" t="s">
        <v>31</v>
      </c>
      <c r="AM34">
        <f t="shared" si="9"/>
        <v>0</v>
      </c>
      <c r="AN34">
        <f t="shared" si="9"/>
        <v>0</v>
      </c>
      <c r="AO34">
        <f t="shared" si="9"/>
        <v>0</v>
      </c>
      <c r="AP34" s="55">
        <f t="shared" ref="AP34:AP56" si="10">IFERROR(AVERAGEIF(AM34:AO34,"&gt;0"), 0)</f>
        <v>0</v>
      </c>
      <c r="AQ34"/>
      <c r="BT34" s="13"/>
    </row>
    <row r="35" spans="1:72" s="54" customFormat="1" x14ac:dyDescent="0.35">
      <c r="A35" t="s">
        <v>102</v>
      </c>
      <c r="B35">
        <v>2014</v>
      </c>
      <c r="C35">
        <v>2014</v>
      </c>
      <c r="D35">
        <v>2014</v>
      </c>
      <c r="E35">
        <v>0</v>
      </c>
      <c r="F35">
        <v>0</v>
      </c>
      <c r="G35">
        <v>2</v>
      </c>
      <c r="H35" t="s">
        <v>101</v>
      </c>
      <c r="I35">
        <v>643</v>
      </c>
      <c r="J35" t="s">
        <v>131</v>
      </c>
      <c r="K35" t="s">
        <v>130</v>
      </c>
      <c r="L35">
        <v>728</v>
      </c>
      <c r="M35" t="s">
        <v>44</v>
      </c>
      <c r="N35" t="s">
        <v>99</v>
      </c>
      <c r="O35"/>
      <c r="P35"/>
      <c r="Q35"/>
      <c r="R35"/>
      <c r="S35"/>
      <c r="T35"/>
      <c r="U35"/>
      <c r="V35" t="s">
        <v>98</v>
      </c>
      <c r="W35" t="s">
        <v>97</v>
      </c>
      <c r="X35">
        <v>1</v>
      </c>
      <c r="Y35" t="s">
        <v>96</v>
      </c>
      <c r="Z35"/>
      <c r="AA35"/>
      <c r="AB35"/>
      <c r="AC35"/>
      <c r="AD35"/>
      <c r="AE35"/>
      <c r="AF35">
        <v>21501051</v>
      </c>
      <c r="AG35"/>
      <c r="AH35"/>
      <c r="AI35">
        <v>0</v>
      </c>
      <c r="AJ35"/>
      <c r="AK35" s="56">
        <v>34</v>
      </c>
      <c r="AL35" s="50" t="s">
        <v>32</v>
      </c>
      <c r="AM35">
        <f t="shared" si="9"/>
        <v>0</v>
      </c>
      <c r="AN35">
        <f t="shared" si="9"/>
        <v>0</v>
      </c>
      <c r="AO35">
        <f t="shared" si="9"/>
        <v>0</v>
      </c>
      <c r="AP35" s="55">
        <f t="shared" si="10"/>
        <v>0</v>
      </c>
      <c r="AQ35"/>
      <c r="BT35" s="13"/>
    </row>
    <row r="36" spans="1:72" s="54" customFormat="1" x14ac:dyDescent="0.35">
      <c r="A36" t="s">
        <v>102</v>
      </c>
      <c r="B36">
        <v>2014</v>
      </c>
      <c r="C36">
        <v>2014</v>
      </c>
      <c r="D36">
        <v>2014</v>
      </c>
      <c r="E36">
        <v>0</v>
      </c>
      <c r="F36">
        <v>0</v>
      </c>
      <c r="G36">
        <v>2</v>
      </c>
      <c r="H36" t="s">
        <v>101</v>
      </c>
      <c r="I36">
        <v>646</v>
      </c>
      <c r="J36" t="s">
        <v>37</v>
      </c>
      <c r="K36" t="s">
        <v>129</v>
      </c>
      <c r="L36">
        <v>728</v>
      </c>
      <c r="M36" t="s">
        <v>44</v>
      </c>
      <c r="N36" t="s">
        <v>99</v>
      </c>
      <c r="O36"/>
      <c r="P36"/>
      <c r="Q36"/>
      <c r="R36"/>
      <c r="S36"/>
      <c r="T36"/>
      <c r="U36"/>
      <c r="V36" t="s">
        <v>98</v>
      </c>
      <c r="W36" t="s">
        <v>97</v>
      </c>
      <c r="X36">
        <v>1</v>
      </c>
      <c r="Y36" t="s">
        <v>96</v>
      </c>
      <c r="Z36"/>
      <c r="AA36"/>
      <c r="AB36"/>
      <c r="AC36"/>
      <c r="AD36"/>
      <c r="AE36"/>
      <c r="AF36">
        <v>152607</v>
      </c>
      <c r="AG36"/>
      <c r="AH36"/>
      <c r="AI36">
        <v>0</v>
      </c>
      <c r="AJ36"/>
      <c r="AK36" s="56">
        <v>35</v>
      </c>
      <c r="AL36" s="50" t="s">
        <v>33</v>
      </c>
      <c r="AM36">
        <f t="shared" si="9"/>
        <v>0</v>
      </c>
      <c r="AN36">
        <f t="shared" si="9"/>
        <v>0</v>
      </c>
      <c r="AO36">
        <f t="shared" si="9"/>
        <v>0</v>
      </c>
      <c r="AP36" s="55">
        <f t="shared" si="10"/>
        <v>0</v>
      </c>
      <c r="AQ36"/>
      <c r="AW36" s="82" t="s">
        <v>216</v>
      </c>
      <c r="AX36" s="82"/>
      <c r="AY36" s="82"/>
      <c r="AZ36" s="82"/>
      <c r="BA36" s="82"/>
      <c r="BB36" s="82"/>
      <c r="BC36" s="82"/>
      <c r="BD36" s="82"/>
      <c r="BT36" s="13"/>
    </row>
    <row r="37" spans="1:72" s="54" customFormat="1" x14ac:dyDescent="0.35">
      <c r="A37" t="s">
        <v>102</v>
      </c>
      <c r="B37">
        <v>2014</v>
      </c>
      <c r="C37">
        <v>2014</v>
      </c>
      <c r="D37">
        <v>2014</v>
      </c>
      <c r="E37">
        <v>0</v>
      </c>
      <c r="F37">
        <v>0</v>
      </c>
      <c r="G37">
        <v>2</v>
      </c>
      <c r="H37" t="s">
        <v>101</v>
      </c>
      <c r="I37">
        <v>682</v>
      </c>
      <c r="J37" t="s">
        <v>128</v>
      </c>
      <c r="K37" t="s">
        <v>127</v>
      </c>
      <c r="L37">
        <v>728</v>
      </c>
      <c r="M37" t="s">
        <v>44</v>
      </c>
      <c r="N37" t="s">
        <v>99</v>
      </c>
      <c r="O37"/>
      <c r="P37"/>
      <c r="Q37"/>
      <c r="R37"/>
      <c r="S37"/>
      <c r="T37"/>
      <c r="U37"/>
      <c r="V37" t="s">
        <v>98</v>
      </c>
      <c r="W37" t="s">
        <v>97</v>
      </c>
      <c r="X37">
        <v>1</v>
      </c>
      <c r="Y37" t="s">
        <v>96</v>
      </c>
      <c r="Z37"/>
      <c r="AA37"/>
      <c r="AB37"/>
      <c r="AC37"/>
      <c r="AD37"/>
      <c r="AE37"/>
      <c r="AF37">
        <v>2380203</v>
      </c>
      <c r="AG37"/>
      <c r="AH37"/>
      <c r="AI37">
        <v>0</v>
      </c>
      <c r="AJ37"/>
      <c r="AK37" s="56">
        <v>36</v>
      </c>
      <c r="AL37" s="50" t="s">
        <v>34</v>
      </c>
      <c r="AM37">
        <f t="shared" si="9"/>
        <v>0</v>
      </c>
      <c r="AN37">
        <f t="shared" si="9"/>
        <v>0</v>
      </c>
      <c r="AO37">
        <f t="shared" si="9"/>
        <v>0</v>
      </c>
      <c r="AP37" s="55">
        <f t="shared" si="10"/>
        <v>0</v>
      </c>
      <c r="AQ37"/>
      <c r="AW37" s="82"/>
      <c r="AX37" s="82"/>
      <c r="AY37" s="82"/>
      <c r="AZ37" s="82"/>
      <c r="BA37" s="82"/>
      <c r="BB37" s="82"/>
      <c r="BC37" s="82"/>
      <c r="BD37" s="82"/>
      <c r="BT37" s="13"/>
    </row>
    <row r="38" spans="1:72" s="54" customFormat="1" x14ac:dyDescent="0.35">
      <c r="A38" t="s">
        <v>102</v>
      </c>
      <c r="B38">
        <v>2014</v>
      </c>
      <c r="C38">
        <v>2014</v>
      </c>
      <c r="D38">
        <v>2014</v>
      </c>
      <c r="E38">
        <v>0</v>
      </c>
      <c r="F38">
        <v>0</v>
      </c>
      <c r="G38">
        <v>2</v>
      </c>
      <c r="H38" t="s">
        <v>101</v>
      </c>
      <c r="I38">
        <v>688</v>
      </c>
      <c r="J38" t="s">
        <v>205</v>
      </c>
      <c r="K38" t="s">
        <v>204</v>
      </c>
      <c r="L38">
        <v>728</v>
      </c>
      <c r="M38" t="s">
        <v>44</v>
      </c>
      <c r="N38" t="s">
        <v>99</v>
      </c>
      <c r="O38"/>
      <c r="P38"/>
      <c r="Q38"/>
      <c r="R38"/>
      <c r="S38"/>
      <c r="T38"/>
      <c r="U38"/>
      <c r="V38" t="s">
        <v>98</v>
      </c>
      <c r="W38" t="s">
        <v>97</v>
      </c>
      <c r="X38">
        <v>1</v>
      </c>
      <c r="Y38" t="s">
        <v>96</v>
      </c>
      <c r="Z38"/>
      <c r="AA38"/>
      <c r="AB38"/>
      <c r="AC38"/>
      <c r="AD38"/>
      <c r="AE38"/>
      <c r="AF38">
        <v>209</v>
      </c>
      <c r="AG38"/>
      <c r="AH38"/>
      <c r="AI38">
        <v>0</v>
      </c>
      <c r="AJ38"/>
      <c r="AK38" s="56">
        <v>37</v>
      </c>
      <c r="AL38" s="50" t="s">
        <v>35</v>
      </c>
      <c r="AM38">
        <f t="shared" si="9"/>
        <v>0</v>
      </c>
      <c r="AN38">
        <f t="shared" si="9"/>
        <v>0</v>
      </c>
      <c r="AO38">
        <f t="shared" si="9"/>
        <v>0</v>
      </c>
      <c r="AP38" s="55">
        <f t="shared" si="10"/>
        <v>0</v>
      </c>
      <c r="AQ38"/>
      <c r="BT38" s="13"/>
    </row>
    <row r="39" spans="1:72" s="54" customFormat="1" x14ac:dyDescent="0.35">
      <c r="A39" t="s">
        <v>102</v>
      </c>
      <c r="B39">
        <v>2014</v>
      </c>
      <c r="C39">
        <v>2014</v>
      </c>
      <c r="D39">
        <v>2014</v>
      </c>
      <c r="E39">
        <v>0</v>
      </c>
      <c r="F39">
        <v>0</v>
      </c>
      <c r="G39">
        <v>2</v>
      </c>
      <c r="H39" t="s">
        <v>101</v>
      </c>
      <c r="I39">
        <v>702</v>
      </c>
      <c r="J39" t="s">
        <v>124</v>
      </c>
      <c r="K39" t="s">
        <v>123</v>
      </c>
      <c r="L39">
        <v>728</v>
      </c>
      <c r="M39" t="s">
        <v>44</v>
      </c>
      <c r="N39" t="s">
        <v>99</v>
      </c>
      <c r="O39"/>
      <c r="P39"/>
      <c r="Q39"/>
      <c r="R39"/>
      <c r="S39"/>
      <c r="T39"/>
      <c r="U39"/>
      <c r="V39" t="s">
        <v>98</v>
      </c>
      <c r="W39" t="s">
        <v>97</v>
      </c>
      <c r="X39">
        <v>1</v>
      </c>
      <c r="Y39" t="s">
        <v>96</v>
      </c>
      <c r="Z39"/>
      <c r="AA39"/>
      <c r="AB39"/>
      <c r="AC39"/>
      <c r="AD39"/>
      <c r="AE39"/>
      <c r="AF39">
        <v>2505937</v>
      </c>
      <c r="AG39"/>
      <c r="AH39"/>
      <c r="AI39">
        <v>0</v>
      </c>
      <c r="AJ39"/>
      <c r="AK39" s="56">
        <v>38</v>
      </c>
      <c r="AL39" s="50" t="s">
        <v>36</v>
      </c>
      <c r="AM39">
        <f t="shared" si="9"/>
        <v>0</v>
      </c>
      <c r="AN39">
        <f t="shared" si="9"/>
        <v>0</v>
      </c>
      <c r="AO39">
        <f t="shared" si="9"/>
        <v>0</v>
      </c>
      <c r="AP39" s="55">
        <f t="shared" si="10"/>
        <v>0</v>
      </c>
      <c r="AQ39"/>
      <c r="BT39" s="13"/>
    </row>
    <row r="40" spans="1:72" s="54" customFormat="1" x14ac:dyDescent="0.35">
      <c r="A40" t="s">
        <v>102</v>
      </c>
      <c r="B40">
        <v>2014</v>
      </c>
      <c r="C40">
        <v>2014</v>
      </c>
      <c r="D40">
        <v>2014</v>
      </c>
      <c r="E40">
        <v>0</v>
      </c>
      <c r="F40">
        <v>0</v>
      </c>
      <c r="G40">
        <v>2</v>
      </c>
      <c r="H40" t="s">
        <v>101</v>
      </c>
      <c r="I40">
        <v>703</v>
      </c>
      <c r="J40" t="s">
        <v>122</v>
      </c>
      <c r="K40" t="s">
        <v>121</v>
      </c>
      <c r="L40">
        <v>728</v>
      </c>
      <c r="M40" t="s">
        <v>44</v>
      </c>
      <c r="N40" t="s">
        <v>99</v>
      </c>
      <c r="O40"/>
      <c r="P40"/>
      <c r="Q40"/>
      <c r="R40"/>
      <c r="S40"/>
      <c r="T40"/>
      <c r="U40"/>
      <c r="V40" t="s">
        <v>98</v>
      </c>
      <c r="W40" t="s">
        <v>97</v>
      </c>
      <c r="X40">
        <v>1</v>
      </c>
      <c r="Y40" t="s">
        <v>96</v>
      </c>
      <c r="Z40"/>
      <c r="AA40"/>
      <c r="AB40"/>
      <c r="AC40"/>
      <c r="AD40"/>
      <c r="AE40"/>
      <c r="AF40">
        <v>93557</v>
      </c>
      <c r="AG40"/>
      <c r="AH40"/>
      <c r="AI40">
        <v>0</v>
      </c>
      <c r="AJ40"/>
      <c r="AK40" s="56">
        <v>39</v>
      </c>
      <c r="AL40" s="50" t="s">
        <v>37</v>
      </c>
      <c r="AM40">
        <f t="shared" si="9"/>
        <v>152607</v>
      </c>
      <c r="AN40">
        <f t="shared" si="9"/>
        <v>5341551</v>
      </c>
      <c r="AO40">
        <f t="shared" si="9"/>
        <v>1346797</v>
      </c>
      <c r="AP40" s="55">
        <f t="shared" si="10"/>
        <v>2280318.3333333335</v>
      </c>
      <c r="AQ40"/>
      <c r="BT40" s="13"/>
    </row>
    <row r="41" spans="1:72" s="54" customFormat="1" x14ac:dyDescent="0.35">
      <c r="A41" t="s">
        <v>102</v>
      </c>
      <c r="B41">
        <v>2014</v>
      </c>
      <c r="C41">
        <v>2014</v>
      </c>
      <c r="D41">
        <v>2014</v>
      </c>
      <c r="E41">
        <v>0</v>
      </c>
      <c r="F41">
        <v>0</v>
      </c>
      <c r="G41">
        <v>2</v>
      </c>
      <c r="H41" t="s">
        <v>101</v>
      </c>
      <c r="I41">
        <v>710</v>
      </c>
      <c r="J41" t="s">
        <v>43</v>
      </c>
      <c r="K41" t="s">
        <v>118</v>
      </c>
      <c r="L41">
        <v>728</v>
      </c>
      <c r="M41" t="s">
        <v>44</v>
      </c>
      <c r="N41" t="s">
        <v>99</v>
      </c>
      <c r="O41"/>
      <c r="P41"/>
      <c r="Q41"/>
      <c r="R41"/>
      <c r="S41"/>
      <c r="T41"/>
      <c r="U41"/>
      <c r="V41" t="s">
        <v>98</v>
      </c>
      <c r="W41" t="s">
        <v>97</v>
      </c>
      <c r="X41">
        <v>1</v>
      </c>
      <c r="Y41" t="s">
        <v>96</v>
      </c>
      <c r="Z41"/>
      <c r="AA41"/>
      <c r="AB41"/>
      <c r="AC41"/>
      <c r="AD41"/>
      <c r="AE41"/>
      <c r="AF41">
        <v>124646</v>
      </c>
      <c r="AG41"/>
      <c r="AH41"/>
      <c r="AI41">
        <v>0</v>
      </c>
      <c r="AJ41"/>
      <c r="AK41" s="56">
        <v>40</v>
      </c>
      <c r="AL41" s="50" t="s">
        <v>38</v>
      </c>
      <c r="AM41">
        <f t="shared" si="9"/>
        <v>0</v>
      </c>
      <c r="AN41">
        <f t="shared" si="9"/>
        <v>0</v>
      </c>
      <c r="AO41">
        <f t="shared" si="9"/>
        <v>0</v>
      </c>
      <c r="AP41" s="55">
        <f t="shared" si="10"/>
        <v>0</v>
      </c>
      <c r="AQ41"/>
      <c r="BT41" s="13"/>
    </row>
    <row r="42" spans="1:72" s="54" customFormat="1" x14ac:dyDescent="0.35">
      <c r="A42" t="s">
        <v>102</v>
      </c>
      <c r="B42">
        <v>2014</v>
      </c>
      <c r="C42">
        <v>2014</v>
      </c>
      <c r="D42">
        <v>2014</v>
      </c>
      <c r="E42">
        <v>0</v>
      </c>
      <c r="F42">
        <v>0</v>
      </c>
      <c r="G42">
        <v>2</v>
      </c>
      <c r="H42" t="s">
        <v>101</v>
      </c>
      <c r="I42">
        <v>724</v>
      </c>
      <c r="J42" t="s">
        <v>117</v>
      </c>
      <c r="K42" t="s">
        <v>116</v>
      </c>
      <c r="L42">
        <v>728</v>
      </c>
      <c r="M42" t="s">
        <v>44</v>
      </c>
      <c r="N42" t="s">
        <v>99</v>
      </c>
      <c r="O42"/>
      <c r="P42"/>
      <c r="Q42"/>
      <c r="R42"/>
      <c r="S42"/>
      <c r="T42"/>
      <c r="U42"/>
      <c r="V42" t="s">
        <v>98</v>
      </c>
      <c r="W42" t="s">
        <v>97</v>
      </c>
      <c r="X42">
        <v>1</v>
      </c>
      <c r="Y42" t="s">
        <v>96</v>
      </c>
      <c r="Z42"/>
      <c r="AA42"/>
      <c r="AB42"/>
      <c r="AC42"/>
      <c r="AD42"/>
      <c r="AE42"/>
      <c r="AF42">
        <v>1075332</v>
      </c>
      <c r="AG42"/>
      <c r="AH42"/>
      <c r="AI42">
        <v>0</v>
      </c>
      <c r="AJ42"/>
      <c r="AK42" s="56">
        <v>41</v>
      </c>
      <c r="AL42" s="50" t="s">
        <v>39</v>
      </c>
      <c r="AM42">
        <f t="shared" ref="AM42:AO55" si="11">SUMIFS($AF$2:$AF$3500,$J$2:$J$3500, $AL42,$B$2:$B$3500,AM$1)</f>
        <v>0</v>
      </c>
      <c r="AN42">
        <f t="shared" si="11"/>
        <v>0</v>
      </c>
      <c r="AO42">
        <f t="shared" si="11"/>
        <v>0</v>
      </c>
      <c r="AP42" s="55">
        <f t="shared" si="10"/>
        <v>0</v>
      </c>
      <c r="AQ42"/>
      <c r="BT42" s="13"/>
    </row>
    <row r="43" spans="1:72" s="54" customFormat="1" x14ac:dyDescent="0.35">
      <c r="A43" t="s">
        <v>102</v>
      </c>
      <c r="B43">
        <v>2014</v>
      </c>
      <c r="C43">
        <v>2014</v>
      </c>
      <c r="D43">
        <v>2014</v>
      </c>
      <c r="E43">
        <v>0</v>
      </c>
      <c r="F43">
        <v>0</v>
      </c>
      <c r="G43">
        <v>2</v>
      </c>
      <c r="H43" t="s">
        <v>101</v>
      </c>
      <c r="I43">
        <v>752</v>
      </c>
      <c r="J43" t="s">
        <v>115</v>
      </c>
      <c r="K43" t="s">
        <v>114</v>
      </c>
      <c r="L43">
        <v>728</v>
      </c>
      <c r="M43" t="s">
        <v>44</v>
      </c>
      <c r="N43" t="s">
        <v>99</v>
      </c>
      <c r="O43"/>
      <c r="P43"/>
      <c r="Q43"/>
      <c r="R43"/>
      <c r="S43"/>
      <c r="T43"/>
      <c r="U43"/>
      <c r="V43" t="s">
        <v>98</v>
      </c>
      <c r="W43" t="s">
        <v>97</v>
      </c>
      <c r="X43">
        <v>1</v>
      </c>
      <c r="Y43" t="s">
        <v>96</v>
      </c>
      <c r="Z43"/>
      <c r="AA43"/>
      <c r="AB43"/>
      <c r="AC43"/>
      <c r="AD43"/>
      <c r="AE43"/>
      <c r="AF43">
        <v>1371269</v>
      </c>
      <c r="AG43"/>
      <c r="AH43"/>
      <c r="AI43">
        <v>0</v>
      </c>
      <c r="AJ43"/>
      <c r="AK43" s="56">
        <v>42</v>
      </c>
      <c r="AL43" s="50" t="s">
        <v>40</v>
      </c>
      <c r="AM43">
        <f t="shared" si="11"/>
        <v>0</v>
      </c>
      <c r="AN43">
        <f t="shared" si="11"/>
        <v>0</v>
      </c>
      <c r="AO43">
        <f t="shared" si="11"/>
        <v>0</v>
      </c>
      <c r="AP43" s="55">
        <f t="shared" si="10"/>
        <v>0</v>
      </c>
      <c r="AQ43"/>
      <c r="BT43" s="13"/>
    </row>
    <row r="44" spans="1:72" s="54" customFormat="1" x14ac:dyDescent="0.35">
      <c r="A44" t="s">
        <v>102</v>
      </c>
      <c r="B44">
        <v>2014</v>
      </c>
      <c r="C44">
        <v>2014</v>
      </c>
      <c r="D44">
        <v>2014</v>
      </c>
      <c r="E44">
        <v>0</v>
      </c>
      <c r="F44">
        <v>0</v>
      </c>
      <c r="G44">
        <v>2</v>
      </c>
      <c r="H44" t="s">
        <v>101</v>
      </c>
      <c r="I44">
        <v>757</v>
      </c>
      <c r="J44" t="s">
        <v>113</v>
      </c>
      <c r="K44" t="s">
        <v>112</v>
      </c>
      <c r="L44">
        <v>728</v>
      </c>
      <c r="M44" t="s">
        <v>44</v>
      </c>
      <c r="N44" t="s">
        <v>99</v>
      </c>
      <c r="O44"/>
      <c r="P44"/>
      <c r="Q44"/>
      <c r="R44"/>
      <c r="S44"/>
      <c r="T44"/>
      <c r="U44"/>
      <c r="V44" t="s">
        <v>98</v>
      </c>
      <c r="W44" t="s">
        <v>97</v>
      </c>
      <c r="X44">
        <v>1</v>
      </c>
      <c r="Y44" t="s">
        <v>96</v>
      </c>
      <c r="Z44"/>
      <c r="AA44"/>
      <c r="AB44"/>
      <c r="AC44"/>
      <c r="AD44"/>
      <c r="AE44"/>
      <c r="AF44">
        <v>464941</v>
      </c>
      <c r="AG44"/>
      <c r="AH44"/>
      <c r="AI44">
        <v>0</v>
      </c>
      <c r="AJ44"/>
      <c r="AK44" s="56">
        <v>43</v>
      </c>
      <c r="AL44" s="50" t="s">
        <v>41</v>
      </c>
      <c r="AM44">
        <f t="shared" si="11"/>
        <v>0</v>
      </c>
      <c r="AN44">
        <f t="shared" si="11"/>
        <v>0</v>
      </c>
      <c r="AO44">
        <f t="shared" si="11"/>
        <v>0</v>
      </c>
      <c r="AP44" s="55">
        <f t="shared" si="10"/>
        <v>0</v>
      </c>
      <c r="AQ44"/>
      <c r="BT44" s="13"/>
    </row>
    <row r="45" spans="1:72" s="54" customFormat="1" x14ac:dyDescent="0.35">
      <c r="A45" t="s">
        <v>102</v>
      </c>
      <c r="B45">
        <v>2014</v>
      </c>
      <c r="C45">
        <v>2014</v>
      </c>
      <c r="D45">
        <v>2014</v>
      </c>
      <c r="E45">
        <v>0</v>
      </c>
      <c r="F45">
        <v>0</v>
      </c>
      <c r="G45">
        <v>2</v>
      </c>
      <c r="H45" t="s">
        <v>101</v>
      </c>
      <c r="I45">
        <v>764</v>
      </c>
      <c r="J45" t="s">
        <v>111</v>
      </c>
      <c r="K45" t="s">
        <v>110</v>
      </c>
      <c r="L45">
        <v>728</v>
      </c>
      <c r="M45" t="s">
        <v>44</v>
      </c>
      <c r="N45" t="s">
        <v>99</v>
      </c>
      <c r="O45"/>
      <c r="P45"/>
      <c r="Q45"/>
      <c r="R45"/>
      <c r="S45"/>
      <c r="T45"/>
      <c r="U45"/>
      <c r="V45" t="s">
        <v>98</v>
      </c>
      <c r="W45" t="s">
        <v>97</v>
      </c>
      <c r="X45">
        <v>1</v>
      </c>
      <c r="Y45" t="s">
        <v>96</v>
      </c>
      <c r="Z45"/>
      <c r="AA45"/>
      <c r="AB45"/>
      <c r="AC45"/>
      <c r="AD45"/>
      <c r="AE45"/>
      <c r="AF45">
        <v>1118284</v>
      </c>
      <c r="AG45"/>
      <c r="AH45"/>
      <c r="AI45">
        <v>0</v>
      </c>
      <c r="AJ45"/>
      <c r="AK45" s="56">
        <v>44</v>
      </c>
      <c r="AL45" s="50" t="s">
        <v>42</v>
      </c>
      <c r="AM45">
        <f t="shared" si="11"/>
        <v>0</v>
      </c>
      <c r="AN45">
        <f t="shared" si="11"/>
        <v>0</v>
      </c>
      <c r="AO45">
        <f t="shared" si="11"/>
        <v>0</v>
      </c>
      <c r="AP45" s="55">
        <f t="shared" si="10"/>
        <v>0</v>
      </c>
      <c r="AQ45"/>
      <c r="BT45" s="13"/>
    </row>
    <row r="46" spans="1:72" s="54" customFormat="1" x14ac:dyDescent="0.35">
      <c r="A46" t="s">
        <v>102</v>
      </c>
      <c r="B46">
        <v>2014</v>
      </c>
      <c r="C46">
        <v>2014</v>
      </c>
      <c r="D46">
        <v>2014</v>
      </c>
      <c r="E46">
        <v>0</v>
      </c>
      <c r="F46">
        <v>0</v>
      </c>
      <c r="G46">
        <v>2</v>
      </c>
      <c r="H46" t="s">
        <v>101</v>
      </c>
      <c r="I46">
        <v>784</v>
      </c>
      <c r="J46" t="s">
        <v>109</v>
      </c>
      <c r="K46" t="s">
        <v>108</v>
      </c>
      <c r="L46">
        <v>728</v>
      </c>
      <c r="M46" t="s">
        <v>44</v>
      </c>
      <c r="N46" t="s">
        <v>99</v>
      </c>
      <c r="O46"/>
      <c r="P46"/>
      <c r="Q46"/>
      <c r="R46"/>
      <c r="S46"/>
      <c r="T46"/>
      <c r="U46"/>
      <c r="V46" t="s">
        <v>98</v>
      </c>
      <c r="W46" t="s">
        <v>97</v>
      </c>
      <c r="X46">
        <v>1</v>
      </c>
      <c r="Y46" t="s">
        <v>96</v>
      </c>
      <c r="Z46"/>
      <c r="AA46"/>
      <c r="AB46"/>
      <c r="AC46"/>
      <c r="AD46"/>
      <c r="AE46"/>
      <c r="AF46">
        <v>181739</v>
      </c>
      <c r="AG46"/>
      <c r="AH46"/>
      <c r="AI46">
        <v>0</v>
      </c>
      <c r="AJ46"/>
      <c r="AK46" s="56">
        <v>45</v>
      </c>
      <c r="AL46" s="50" t="s">
        <v>43</v>
      </c>
      <c r="AM46">
        <f t="shared" si="11"/>
        <v>124646</v>
      </c>
      <c r="AN46">
        <f t="shared" si="11"/>
        <v>82373</v>
      </c>
      <c r="AO46">
        <f t="shared" si="11"/>
        <v>1478548</v>
      </c>
      <c r="AP46" s="55">
        <f t="shared" si="10"/>
        <v>561855.66666666663</v>
      </c>
      <c r="AQ46"/>
      <c r="BT46" s="13"/>
    </row>
    <row r="47" spans="1:72" s="54" customFormat="1" x14ac:dyDescent="0.35">
      <c r="A47" t="s">
        <v>102</v>
      </c>
      <c r="B47">
        <v>2014</v>
      </c>
      <c r="C47">
        <v>2014</v>
      </c>
      <c r="D47">
        <v>2014</v>
      </c>
      <c r="E47">
        <v>0</v>
      </c>
      <c r="F47">
        <v>0</v>
      </c>
      <c r="G47">
        <v>2</v>
      </c>
      <c r="H47" t="s">
        <v>101</v>
      </c>
      <c r="I47">
        <v>800</v>
      </c>
      <c r="J47" t="s">
        <v>48</v>
      </c>
      <c r="K47" t="s">
        <v>105</v>
      </c>
      <c r="L47">
        <v>728</v>
      </c>
      <c r="M47" t="s">
        <v>44</v>
      </c>
      <c r="N47" t="s">
        <v>99</v>
      </c>
      <c r="O47"/>
      <c r="P47"/>
      <c r="Q47"/>
      <c r="R47"/>
      <c r="S47"/>
      <c r="T47"/>
      <c r="U47"/>
      <c r="V47" t="s">
        <v>98</v>
      </c>
      <c r="W47" t="s">
        <v>97</v>
      </c>
      <c r="X47">
        <v>1</v>
      </c>
      <c r="Y47" t="s">
        <v>96</v>
      </c>
      <c r="Z47"/>
      <c r="AA47"/>
      <c r="AB47"/>
      <c r="AC47"/>
      <c r="AD47"/>
      <c r="AE47"/>
      <c r="AF47">
        <v>280294992</v>
      </c>
      <c r="AG47"/>
      <c r="AH47"/>
      <c r="AI47">
        <v>0</v>
      </c>
      <c r="AJ47"/>
      <c r="AK47" s="56">
        <v>46</v>
      </c>
      <c r="AL47" s="50" t="s">
        <v>44</v>
      </c>
      <c r="AM47">
        <f t="shared" si="11"/>
        <v>0</v>
      </c>
      <c r="AN47">
        <f t="shared" si="11"/>
        <v>0</v>
      </c>
      <c r="AO47">
        <f t="shared" si="11"/>
        <v>0</v>
      </c>
      <c r="AP47" s="55">
        <f t="shared" si="10"/>
        <v>0</v>
      </c>
      <c r="AQ47"/>
      <c r="BT47" s="13"/>
    </row>
    <row r="48" spans="1:72" s="54" customFormat="1" x14ac:dyDescent="0.35">
      <c r="A48" t="s">
        <v>102</v>
      </c>
      <c r="B48">
        <v>2014</v>
      </c>
      <c r="C48">
        <v>2014</v>
      </c>
      <c r="D48">
        <v>2014</v>
      </c>
      <c r="E48">
        <v>0</v>
      </c>
      <c r="F48">
        <v>0</v>
      </c>
      <c r="G48">
        <v>2</v>
      </c>
      <c r="H48" t="s">
        <v>101</v>
      </c>
      <c r="I48">
        <v>804</v>
      </c>
      <c r="J48" t="s">
        <v>202</v>
      </c>
      <c r="K48" t="s">
        <v>201</v>
      </c>
      <c r="L48">
        <v>728</v>
      </c>
      <c r="M48" t="s">
        <v>44</v>
      </c>
      <c r="N48" t="s">
        <v>99</v>
      </c>
      <c r="O48"/>
      <c r="P48"/>
      <c r="Q48"/>
      <c r="R48"/>
      <c r="S48"/>
      <c r="T48"/>
      <c r="U48"/>
      <c r="V48" t="s">
        <v>98</v>
      </c>
      <c r="W48" t="s">
        <v>97</v>
      </c>
      <c r="X48">
        <v>1</v>
      </c>
      <c r="Y48" t="s">
        <v>96</v>
      </c>
      <c r="Z48"/>
      <c r="AA48"/>
      <c r="AB48"/>
      <c r="AC48"/>
      <c r="AD48"/>
      <c r="AE48"/>
      <c r="AF48">
        <v>2516922</v>
      </c>
      <c r="AG48"/>
      <c r="AH48"/>
      <c r="AI48">
        <v>0</v>
      </c>
      <c r="AJ48"/>
      <c r="AK48" s="56">
        <v>47</v>
      </c>
      <c r="AL48" s="50" t="s">
        <v>45</v>
      </c>
      <c r="AM48">
        <f t="shared" si="11"/>
        <v>0</v>
      </c>
      <c r="AN48">
        <f t="shared" si="11"/>
        <v>2961120</v>
      </c>
      <c r="AO48">
        <f t="shared" si="11"/>
        <v>0</v>
      </c>
      <c r="AP48" s="55">
        <f t="shared" si="10"/>
        <v>2961120</v>
      </c>
      <c r="AQ48"/>
      <c r="BT48" s="13"/>
    </row>
    <row r="49" spans="1:42" x14ac:dyDescent="0.35">
      <c r="A49" t="s">
        <v>102</v>
      </c>
      <c r="B49">
        <v>2014</v>
      </c>
      <c r="C49">
        <v>2014</v>
      </c>
      <c r="D49">
        <v>2014</v>
      </c>
      <c r="E49">
        <v>0</v>
      </c>
      <c r="F49">
        <v>0</v>
      </c>
      <c r="G49">
        <v>2</v>
      </c>
      <c r="H49" t="s">
        <v>101</v>
      </c>
      <c r="I49">
        <v>826</v>
      </c>
      <c r="J49" t="s">
        <v>104</v>
      </c>
      <c r="K49" t="s">
        <v>103</v>
      </c>
      <c r="L49">
        <v>728</v>
      </c>
      <c r="M49" t="s">
        <v>44</v>
      </c>
      <c r="N49" t="s">
        <v>99</v>
      </c>
      <c r="V49" t="s">
        <v>98</v>
      </c>
      <c r="W49" t="s">
        <v>97</v>
      </c>
      <c r="X49">
        <v>1</v>
      </c>
      <c r="Y49" t="s">
        <v>96</v>
      </c>
      <c r="AF49">
        <v>3937615</v>
      </c>
      <c r="AI49">
        <v>0</v>
      </c>
      <c r="AK49" s="56">
        <v>48</v>
      </c>
      <c r="AL49" s="50" t="s">
        <v>276</v>
      </c>
      <c r="AM49">
        <f t="shared" si="11"/>
        <v>0</v>
      </c>
      <c r="AN49">
        <f t="shared" si="11"/>
        <v>0</v>
      </c>
      <c r="AO49">
        <f t="shared" si="11"/>
        <v>0</v>
      </c>
      <c r="AP49" s="55">
        <f t="shared" si="10"/>
        <v>0</v>
      </c>
    </row>
    <row r="50" spans="1:42" x14ac:dyDescent="0.35">
      <c r="A50" t="s">
        <v>102</v>
      </c>
      <c r="B50">
        <v>2014</v>
      </c>
      <c r="C50">
        <v>2014</v>
      </c>
      <c r="D50">
        <v>2014</v>
      </c>
      <c r="E50">
        <v>0</v>
      </c>
      <c r="F50">
        <v>0</v>
      </c>
      <c r="G50">
        <v>2</v>
      </c>
      <c r="H50" t="s">
        <v>101</v>
      </c>
      <c r="I50">
        <v>834</v>
      </c>
      <c r="J50" t="s">
        <v>200</v>
      </c>
      <c r="K50" t="s">
        <v>199</v>
      </c>
      <c r="L50">
        <v>728</v>
      </c>
      <c r="M50" t="s">
        <v>44</v>
      </c>
      <c r="N50" t="s">
        <v>99</v>
      </c>
      <c r="V50" t="s">
        <v>98</v>
      </c>
      <c r="W50" t="s">
        <v>97</v>
      </c>
      <c r="X50">
        <v>1</v>
      </c>
      <c r="Y50" t="s">
        <v>96</v>
      </c>
      <c r="AF50">
        <v>4474633</v>
      </c>
      <c r="AI50">
        <v>0</v>
      </c>
      <c r="AK50" s="56">
        <v>49</v>
      </c>
      <c r="AL50" s="54" t="s">
        <v>200</v>
      </c>
      <c r="AM50">
        <f t="shared" si="11"/>
        <v>4474633</v>
      </c>
      <c r="AN50">
        <f t="shared" si="11"/>
        <v>101058</v>
      </c>
      <c r="AO50">
        <f t="shared" si="11"/>
        <v>0</v>
      </c>
      <c r="AP50" s="55">
        <f t="shared" si="10"/>
        <v>2287845.5</v>
      </c>
    </row>
    <row r="51" spans="1:42" x14ac:dyDescent="0.35">
      <c r="A51" t="s">
        <v>102</v>
      </c>
      <c r="B51">
        <v>2014</v>
      </c>
      <c r="C51">
        <v>2014</v>
      </c>
      <c r="D51">
        <v>2014</v>
      </c>
      <c r="E51">
        <v>0</v>
      </c>
      <c r="F51">
        <v>0</v>
      </c>
      <c r="G51">
        <v>2</v>
      </c>
      <c r="H51" t="s">
        <v>101</v>
      </c>
      <c r="I51">
        <v>842</v>
      </c>
      <c r="J51" t="s">
        <v>100</v>
      </c>
      <c r="K51" t="s">
        <v>100</v>
      </c>
      <c r="L51">
        <v>728</v>
      </c>
      <c r="M51" t="s">
        <v>44</v>
      </c>
      <c r="N51" t="s">
        <v>99</v>
      </c>
      <c r="V51" t="s">
        <v>98</v>
      </c>
      <c r="W51" t="s">
        <v>97</v>
      </c>
      <c r="X51">
        <v>1</v>
      </c>
      <c r="Y51" t="s">
        <v>96</v>
      </c>
      <c r="AF51">
        <v>46614515</v>
      </c>
      <c r="AI51">
        <v>0</v>
      </c>
      <c r="AK51" s="56">
        <v>50</v>
      </c>
      <c r="AL51" s="50" t="s">
        <v>46</v>
      </c>
      <c r="AM51">
        <f t="shared" si="11"/>
        <v>0</v>
      </c>
      <c r="AN51">
        <f t="shared" si="11"/>
        <v>0</v>
      </c>
      <c r="AO51">
        <f t="shared" si="11"/>
        <v>0</v>
      </c>
      <c r="AP51" s="55">
        <f t="shared" si="10"/>
        <v>0</v>
      </c>
    </row>
    <row r="52" spans="1:42" x14ac:dyDescent="0.35">
      <c r="A52" t="s">
        <v>102</v>
      </c>
      <c r="B52">
        <v>2014</v>
      </c>
      <c r="C52">
        <v>2014</v>
      </c>
      <c r="D52">
        <v>2014</v>
      </c>
      <c r="E52">
        <v>0</v>
      </c>
      <c r="F52">
        <v>0</v>
      </c>
      <c r="G52">
        <v>2</v>
      </c>
      <c r="H52" t="s">
        <v>101</v>
      </c>
      <c r="I52">
        <v>894</v>
      </c>
      <c r="J52" t="s">
        <v>49</v>
      </c>
      <c r="K52" t="s">
        <v>215</v>
      </c>
      <c r="L52">
        <v>728</v>
      </c>
      <c r="M52" t="s">
        <v>44</v>
      </c>
      <c r="N52" t="s">
        <v>99</v>
      </c>
      <c r="V52" t="s">
        <v>98</v>
      </c>
      <c r="W52" t="s">
        <v>97</v>
      </c>
      <c r="X52">
        <v>1</v>
      </c>
      <c r="Y52" t="s">
        <v>96</v>
      </c>
      <c r="AF52">
        <v>25843</v>
      </c>
      <c r="AI52">
        <v>0</v>
      </c>
      <c r="AK52" s="56">
        <v>51</v>
      </c>
      <c r="AL52" s="50" t="s">
        <v>47</v>
      </c>
      <c r="AM52">
        <f t="shared" si="11"/>
        <v>0</v>
      </c>
      <c r="AN52">
        <f t="shared" si="11"/>
        <v>0</v>
      </c>
      <c r="AO52">
        <f t="shared" si="11"/>
        <v>0</v>
      </c>
      <c r="AP52" s="55">
        <f t="shared" si="10"/>
        <v>0</v>
      </c>
    </row>
    <row r="53" spans="1:42" x14ac:dyDescent="0.35">
      <c r="A53" t="s">
        <v>102</v>
      </c>
      <c r="B53">
        <v>2015</v>
      </c>
      <c r="C53">
        <v>2015</v>
      </c>
      <c r="D53">
        <v>2015</v>
      </c>
      <c r="E53">
        <v>0</v>
      </c>
      <c r="F53">
        <v>0</v>
      </c>
      <c r="G53">
        <v>2</v>
      </c>
      <c r="H53" t="s">
        <v>101</v>
      </c>
      <c r="I53">
        <v>12</v>
      </c>
      <c r="J53" t="s">
        <v>0</v>
      </c>
      <c r="K53" t="s">
        <v>198</v>
      </c>
      <c r="L53">
        <v>728</v>
      </c>
      <c r="M53" t="s">
        <v>44</v>
      </c>
      <c r="N53" t="s">
        <v>99</v>
      </c>
      <c r="V53" t="s">
        <v>98</v>
      </c>
      <c r="W53" t="s">
        <v>97</v>
      </c>
      <c r="X53">
        <v>1</v>
      </c>
      <c r="Y53" t="s">
        <v>96</v>
      </c>
      <c r="AF53">
        <v>32343</v>
      </c>
      <c r="AI53">
        <v>0</v>
      </c>
      <c r="AK53" s="56">
        <v>52</v>
      </c>
      <c r="AL53" s="50" t="s">
        <v>48</v>
      </c>
      <c r="AM53">
        <f t="shared" si="11"/>
        <v>280294992</v>
      </c>
      <c r="AN53">
        <f t="shared" si="11"/>
        <v>265026694</v>
      </c>
      <c r="AO53">
        <f t="shared" si="11"/>
        <v>239559890</v>
      </c>
      <c r="AP53" s="55">
        <f t="shared" si="10"/>
        <v>261627192</v>
      </c>
    </row>
    <row r="54" spans="1:42" x14ac:dyDescent="0.35">
      <c r="A54" t="s">
        <v>102</v>
      </c>
      <c r="B54">
        <v>2015</v>
      </c>
      <c r="C54">
        <v>2015</v>
      </c>
      <c r="D54">
        <v>2015</v>
      </c>
      <c r="E54">
        <v>0</v>
      </c>
      <c r="F54">
        <v>0</v>
      </c>
      <c r="G54">
        <v>2</v>
      </c>
      <c r="H54" t="s">
        <v>101</v>
      </c>
      <c r="I54">
        <v>32</v>
      </c>
      <c r="J54" t="s">
        <v>197</v>
      </c>
      <c r="K54" t="s">
        <v>196</v>
      </c>
      <c r="L54">
        <v>728</v>
      </c>
      <c r="M54" t="s">
        <v>44</v>
      </c>
      <c r="N54" t="s">
        <v>99</v>
      </c>
      <c r="V54" t="s">
        <v>98</v>
      </c>
      <c r="W54" t="s">
        <v>97</v>
      </c>
      <c r="X54">
        <v>1</v>
      </c>
      <c r="Y54" t="s">
        <v>96</v>
      </c>
      <c r="AF54">
        <v>102346</v>
      </c>
      <c r="AI54">
        <v>0</v>
      </c>
      <c r="AK54" s="56">
        <v>53</v>
      </c>
      <c r="AL54" s="50" t="s">
        <v>49</v>
      </c>
      <c r="AM54">
        <f t="shared" si="11"/>
        <v>25843</v>
      </c>
      <c r="AN54">
        <f t="shared" si="11"/>
        <v>0</v>
      </c>
      <c r="AO54">
        <f t="shared" si="11"/>
        <v>0</v>
      </c>
      <c r="AP54" s="55">
        <f t="shared" si="10"/>
        <v>25843</v>
      </c>
    </row>
    <row r="55" spans="1:42" x14ac:dyDescent="0.35">
      <c r="A55" t="s">
        <v>102</v>
      </c>
      <c r="B55">
        <v>2015</v>
      </c>
      <c r="C55">
        <v>2015</v>
      </c>
      <c r="D55">
        <v>2015</v>
      </c>
      <c r="E55">
        <v>0</v>
      </c>
      <c r="F55">
        <v>0</v>
      </c>
      <c r="G55">
        <v>2</v>
      </c>
      <c r="H55" t="s">
        <v>101</v>
      </c>
      <c r="I55">
        <v>36</v>
      </c>
      <c r="J55" t="s">
        <v>195</v>
      </c>
      <c r="K55" t="s">
        <v>194</v>
      </c>
      <c r="L55">
        <v>728</v>
      </c>
      <c r="M55" t="s">
        <v>44</v>
      </c>
      <c r="N55" t="s">
        <v>99</v>
      </c>
      <c r="V55" t="s">
        <v>98</v>
      </c>
      <c r="W55" t="s">
        <v>97</v>
      </c>
      <c r="X55">
        <v>1</v>
      </c>
      <c r="Y55" t="s">
        <v>96</v>
      </c>
      <c r="AF55">
        <v>255738</v>
      </c>
      <c r="AI55">
        <v>0</v>
      </c>
      <c r="AK55" s="56">
        <v>54</v>
      </c>
      <c r="AL55" s="50" t="s">
        <v>50</v>
      </c>
      <c r="AM55">
        <f t="shared" si="11"/>
        <v>0</v>
      </c>
      <c r="AN55">
        <f t="shared" si="11"/>
        <v>0</v>
      </c>
      <c r="AO55">
        <f t="shared" si="11"/>
        <v>0</v>
      </c>
      <c r="AP55" s="55">
        <f t="shared" si="10"/>
        <v>0</v>
      </c>
    </row>
    <row r="56" spans="1:42" x14ac:dyDescent="0.35">
      <c r="A56" t="s">
        <v>102</v>
      </c>
      <c r="B56">
        <v>2015</v>
      </c>
      <c r="C56">
        <v>2015</v>
      </c>
      <c r="D56">
        <v>2015</v>
      </c>
      <c r="E56">
        <v>0</v>
      </c>
      <c r="F56">
        <v>0</v>
      </c>
      <c r="G56">
        <v>2</v>
      </c>
      <c r="H56" t="s">
        <v>101</v>
      </c>
      <c r="I56">
        <v>40</v>
      </c>
      <c r="J56" t="s">
        <v>193</v>
      </c>
      <c r="K56" t="s">
        <v>192</v>
      </c>
      <c r="L56">
        <v>728</v>
      </c>
      <c r="M56" t="s">
        <v>44</v>
      </c>
      <c r="N56" t="s">
        <v>99</v>
      </c>
      <c r="V56" t="s">
        <v>98</v>
      </c>
      <c r="W56" t="s">
        <v>97</v>
      </c>
      <c r="X56">
        <v>1</v>
      </c>
      <c r="Y56" t="s">
        <v>96</v>
      </c>
      <c r="AF56">
        <v>1757454</v>
      </c>
      <c r="AI56">
        <v>0</v>
      </c>
      <c r="AL56" s="50" t="s">
        <v>214</v>
      </c>
      <c r="AM56">
        <f>SUM(AM2:AM55)</f>
        <v>300567589</v>
      </c>
      <c r="AN56">
        <f>SUM(AN2:AN55)</f>
        <v>277454116</v>
      </c>
      <c r="AO56">
        <f>SUM(AO2:AO55)</f>
        <v>262253313</v>
      </c>
      <c r="AP56" s="55">
        <f t="shared" si="10"/>
        <v>280091672.66666669</v>
      </c>
    </row>
    <row r="57" spans="1:42" x14ac:dyDescent="0.35">
      <c r="A57" t="s">
        <v>102</v>
      </c>
      <c r="B57">
        <v>2015</v>
      </c>
      <c r="C57">
        <v>2015</v>
      </c>
      <c r="D57">
        <v>2015</v>
      </c>
      <c r="E57">
        <v>0</v>
      </c>
      <c r="F57">
        <v>0</v>
      </c>
      <c r="G57">
        <v>2</v>
      </c>
      <c r="H57" t="s">
        <v>101</v>
      </c>
      <c r="I57">
        <v>56</v>
      </c>
      <c r="J57" t="s">
        <v>191</v>
      </c>
      <c r="K57" t="s">
        <v>190</v>
      </c>
      <c r="L57">
        <v>728</v>
      </c>
      <c r="M57" t="s">
        <v>44</v>
      </c>
      <c r="N57" t="s">
        <v>99</v>
      </c>
      <c r="V57" t="s">
        <v>98</v>
      </c>
      <c r="W57" t="s">
        <v>97</v>
      </c>
      <c r="X57">
        <v>1</v>
      </c>
      <c r="Y57" t="s">
        <v>96</v>
      </c>
      <c r="AF57">
        <v>820100</v>
      </c>
      <c r="AI57">
        <v>0</v>
      </c>
      <c r="AL57" s="50" t="s">
        <v>213</v>
      </c>
      <c r="AP57" s="55">
        <f>AP56/1000</f>
        <v>280091.67266666668</v>
      </c>
    </row>
    <row r="58" spans="1:42" x14ac:dyDescent="0.35">
      <c r="A58" t="s">
        <v>102</v>
      </c>
      <c r="B58">
        <v>2015</v>
      </c>
      <c r="C58">
        <v>2015</v>
      </c>
      <c r="D58">
        <v>2015</v>
      </c>
      <c r="E58">
        <v>0</v>
      </c>
      <c r="F58">
        <v>0</v>
      </c>
      <c r="G58">
        <v>2</v>
      </c>
      <c r="H58" t="s">
        <v>101</v>
      </c>
      <c r="I58">
        <v>76</v>
      </c>
      <c r="J58" t="s">
        <v>189</v>
      </c>
      <c r="K58" t="s">
        <v>188</v>
      </c>
      <c r="L58">
        <v>728</v>
      </c>
      <c r="M58" t="s">
        <v>44</v>
      </c>
      <c r="N58" t="s">
        <v>99</v>
      </c>
      <c r="V58" t="s">
        <v>98</v>
      </c>
      <c r="W58" t="s">
        <v>97</v>
      </c>
      <c r="X58">
        <v>1</v>
      </c>
      <c r="Y58" t="s">
        <v>96</v>
      </c>
      <c r="AF58">
        <v>692002</v>
      </c>
      <c r="AI58">
        <v>0</v>
      </c>
    </row>
    <row r="59" spans="1:42" x14ac:dyDescent="0.35">
      <c r="A59" t="s">
        <v>102</v>
      </c>
      <c r="B59">
        <v>2015</v>
      </c>
      <c r="C59">
        <v>2015</v>
      </c>
      <c r="D59">
        <v>2015</v>
      </c>
      <c r="E59">
        <v>0</v>
      </c>
      <c r="F59">
        <v>0</v>
      </c>
      <c r="G59">
        <v>2</v>
      </c>
      <c r="H59" t="s">
        <v>101</v>
      </c>
      <c r="I59">
        <v>100</v>
      </c>
      <c r="J59" t="s">
        <v>212</v>
      </c>
      <c r="K59" t="s">
        <v>211</v>
      </c>
      <c r="L59">
        <v>728</v>
      </c>
      <c r="M59" t="s">
        <v>44</v>
      </c>
      <c r="N59" t="s">
        <v>99</v>
      </c>
      <c r="V59" t="s">
        <v>98</v>
      </c>
      <c r="W59" t="s">
        <v>97</v>
      </c>
      <c r="X59">
        <v>1</v>
      </c>
      <c r="Y59" t="s">
        <v>96</v>
      </c>
      <c r="AF59">
        <v>92061</v>
      </c>
      <c r="AI59">
        <v>0</v>
      </c>
    </row>
    <row r="60" spans="1:42" x14ac:dyDescent="0.35">
      <c r="A60" t="s">
        <v>102</v>
      </c>
      <c r="B60">
        <v>2015</v>
      </c>
      <c r="C60">
        <v>2015</v>
      </c>
      <c r="D60">
        <v>2015</v>
      </c>
      <c r="E60">
        <v>0</v>
      </c>
      <c r="F60">
        <v>0</v>
      </c>
      <c r="G60">
        <v>2</v>
      </c>
      <c r="H60" t="s">
        <v>101</v>
      </c>
      <c r="I60">
        <v>124</v>
      </c>
      <c r="J60" t="s">
        <v>187</v>
      </c>
      <c r="K60" t="s">
        <v>186</v>
      </c>
      <c r="L60">
        <v>728</v>
      </c>
      <c r="M60" t="s">
        <v>44</v>
      </c>
      <c r="N60" t="s">
        <v>99</v>
      </c>
      <c r="V60" t="s">
        <v>98</v>
      </c>
      <c r="W60" t="s">
        <v>97</v>
      </c>
      <c r="X60">
        <v>1</v>
      </c>
      <c r="Y60" t="s">
        <v>96</v>
      </c>
      <c r="AF60">
        <v>1972575</v>
      </c>
      <c r="AI60">
        <v>0</v>
      </c>
    </row>
    <row r="61" spans="1:42" x14ac:dyDescent="0.35">
      <c r="A61" t="s">
        <v>102</v>
      </c>
      <c r="B61">
        <v>2015</v>
      </c>
      <c r="C61">
        <v>2015</v>
      </c>
      <c r="D61">
        <v>2015</v>
      </c>
      <c r="E61">
        <v>0</v>
      </c>
      <c r="F61">
        <v>0</v>
      </c>
      <c r="G61">
        <v>2</v>
      </c>
      <c r="H61" t="s">
        <v>101</v>
      </c>
      <c r="I61">
        <v>156</v>
      </c>
      <c r="J61" t="s">
        <v>185</v>
      </c>
      <c r="K61" t="s">
        <v>184</v>
      </c>
      <c r="L61">
        <v>728</v>
      </c>
      <c r="M61" t="s">
        <v>44</v>
      </c>
      <c r="N61" t="s">
        <v>99</v>
      </c>
      <c r="V61" t="s">
        <v>98</v>
      </c>
      <c r="W61" t="s">
        <v>97</v>
      </c>
      <c r="X61">
        <v>1</v>
      </c>
      <c r="Y61" t="s">
        <v>96</v>
      </c>
      <c r="AF61">
        <v>155445271</v>
      </c>
      <c r="AI61">
        <v>0</v>
      </c>
    </row>
    <row r="62" spans="1:42" x14ac:dyDescent="0.35">
      <c r="A62" t="s">
        <v>102</v>
      </c>
      <c r="B62">
        <v>2015</v>
      </c>
      <c r="C62">
        <v>2015</v>
      </c>
      <c r="D62">
        <v>2015</v>
      </c>
      <c r="E62">
        <v>0</v>
      </c>
      <c r="F62">
        <v>0</v>
      </c>
      <c r="G62">
        <v>2</v>
      </c>
      <c r="H62" t="s">
        <v>101</v>
      </c>
      <c r="I62">
        <v>191</v>
      </c>
      <c r="J62" t="s">
        <v>183</v>
      </c>
      <c r="K62" t="s">
        <v>182</v>
      </c>
      <c r="L62">
        <v>728</v>
      </c>
      <c r="M62" t="s">
        <v>44</v>
      </c>
      <c r="N62" t="s">
        <v>99</v>
      </c>
      <c r="V62" t="s">
        <v>98</v>
      </c>
      <c r="W62" t="s">
        <v>97</v>
      </c>
      <c r="X62">
        <v>1</v>
      </c>
      <c r="Y62" t="s">
        <v>96</v>
      </c>
      <c r="AF62">
        <v>67261</v>
      </c>
      <c r="AI62">
        <v>0</v>
      </c>
    </row>
    <row r="63" spans="1:42" x14ac:dyDescent="0.35">
      <c r="A63" t="s">
        <v>102</v>
      </c>
      <c r="B63">
        <v>2015</v>
      </c>
      <c r="C63">
        <v>2015</v>
      </c>
      <c r="D63">
        <v>2015</v>
      </c>
      <c r="E63">
        <v>0</v>
      </c>
      <c r="F63">
        <v>0</v>
      </c>
      <c r="G63">
        <v>2</v>
      </c>
      <c r="H63" t="s">
        <v>101</v>
      </c>
      <c r="I63">
        <v>196</v>
      </c>
      <c r="J63" t="s">
        <v>181</v>
      </c>
      <c r="K63" t="s">
        <v>180</v>
      </c>
      <c r="L63">
        <v>728</v>
      </c>
      <c r="M63" t="s">
        <v>44</v>
      </c>
      <c r="N63" t="s">
        <v>99</v>
      </c>
      <c r="V63" t="s">
        <v>98</v>
      </c>
      <c r="W63" t="s">
        <v>97</v>
      </c>
      <c r="X63">
        <v>1</v>
      </c>
      <c r="Y63" t="s">
        <v>96</v>
      </c>
      <c r="AF63">
        <v>654254</v>
      </c>
      <c r="AI63">
        <v>0</v>
      </c>
    </row>
    <row r="64" spans="1:42" x14ac:dyDescent="0.35">
      <c r="A64" t="s">
        <v>102</v>
      </c>
      <c r="B64">
        <v>2015</v>
      </c>
      <c r="C64">
        <v>2015</v>
      </c>
      <c r="D64">
        <v>2015</v>
      </c>
      <c r="E64">
        <v>0</v>
      </c>
      <c r="F64">
        <v>0</v>
      </c>
      <c r="G64">
        <v>2</v>
      </c>
      <c r="H64" t="s">
        <v>101</v>
      </c>
      <c r="I64">
        <v>203</v>
      </c>
      <c r="J64" t="s">
        <v>179</v>
      </c>
      <c r="K64" t="s">
        <v>178</v>
      </c>
      <c r="L64">
        <v>728</v>
      </c>
      <c r="M64" t="s">
        <v>44</v>
      </c>
      <c r="N64" t="s">
        <v>99</v>
      </c>
      <c r="V64" t="s">
        <v>98</v>
      </c>
      <c r="W64" t="s">
        <v>97</v>
      </c>
      <c r="X64">
        <v>1</v>
      </c>
      <c r="Y64" t="s">
        <v>96</v>
      </c>
      <c r="AF64">
        <v>347023</v>
      </c>
      <c r="AI64">
        <v>0</v>
      </c>
    </row>
    <row r="65" spans="1:35" x14ac:dyDescent="0.35">
      <c r="A65" t="s">
        <v>102</v>
      </c>
      <c r="B65">
        <v>2015</v>
      </c>
      <c r="C65">
        <v>2015</v>
      </c>
      <c r="D65">
        <v>2015</v>
      </c>
      <c r="E65">
        <v>0</v>
      </c>
      <c r="F65">
        <v>0</v>
      </c>
      <c r="G65">
        <v>2</v>
      </c>
      <c r="H65" t="s">
        <v>101</v>
      </c>
      <c r="I65">
        <v>208</v>
      </c>
      <c r="J65" t="s">
        <v>177</v>
      </c>
      <c r="K65" t="s">
        <v>176</v>
      </c>
      <c r="L65">
        <v>728</v>
      </c>
      <c r="M65" t="s">
        <v>44</v>
      </c>
      <c r="N65" t="s">
        <v>99</v>
      </c>
      <c r="V65" t="s">
        <v>98</v>
      </c>
      <c r="W65" t="s">
        <v>97</v>
      </c>
      <c r="X65">
        <v>1</v>
      </c>
      <c r="Y65" t="s">
        <v>96</v>
      </c>
      <c r="AF65">
        <v>3016536</v>
      </c>
      <c r="AI65">
        <v>0</v>
      </c>
    </row>
    <row r="66" spans="1:35" x14ac:dyDescent="0.35">
      <c r="A66" t="s">
        <v>102</v>
      </c>
      <c r="B66">
        <v>2015</v>
      </c>
      <c r="C66">
        <v>2015</v>
      </c>
      <c r="D66">
        <v>2015</v>
      </c>
      <c r="E66">
        <v>0</v>
      </c>
      <c r="F66">
        <v>0</v>
      </c>
      <c r="G66">
        <v>2</v>
      </c>
      <c r="H66" t="s">
        <v>101</v>
      </c>
      <c r="I66">
        <v>231</v>
      </c>
      <c r="J66" t="s">
        <v>17</v>
      </c>
      <c r="K66" t="s">
        <v>210</v>
      </c>
      <c r="L66">
        <v>728</v>
      </c>
      <c r="M66" t="s">
        <v>44</v>
      </c>
      <c r="N66" t="s">
        <v>99</v>
      </c>
      <c r="V66" t="s">
        <v>98</v>
      </c>
      <c r="W66" t="s">
        <v>97</v>
      </c>
      <c r="X66">
        <v>1</v>
      </c>
      <c r="Y66" t="s">
        <v>96</v>
      </c>
      <c r="AF66">
        <v>3908977</v>
      </c>
      <c r="AI66">
        <v>0</v>
      </c>
    </row>
    <row r="67" spans="1:35" x14ac:dyDescent="0.35">
      <c r="A67" t="s">
        <v>102</v>
      </c>
      <c r="B67">
        <v>2015</v>
      </c>
      <c r="C67">
        <v>2015</v>
      </c>
      <c r="D67">
        <v>2015</v>
      </c>
      <c r="E67">
        <v>0</v>
      </c>
      <c r="F67">
        <v>0</v>
      </c>
      <c r="G67">
        <v>2</v>
      </c>
      <c r="H67" t="s">
        <v>101</v>
      </c>
      <c r="I67">
        <v>246</v>
      </c>
      <c r="J67" t="s">
        <v>173</v>
      </c>
      <c r="K67" t="s">
        <v>172</v>
      </c>
      <c r="L67">
        <v>728</v>
      </c>
      <c r="M67" t="s">
        <v>44</v>
      </c>
      <c r="N67" t="s">
        <v>99</v>
      </c>
      <c r="V67" t="s">
        <v>98</v>
      </c>
      <c r="W67" t="s">
        <v>97</v>
      </c>
      <c r="X67">
        <v>1</v>
      </c>
      <c r="Y67" t="s">
        <v>96</v>
      </c>
      <c r="AF67">
        <v>404266</v>
      </c>
      <c r="AI67">
        <v>0</v>
      </c>
    </row>
    <row r="68" spans="1:35" x14ac:dyDescent="0.35">
      <c r="A68" t="s">
        <v>102</v>
      </c>
      <c r="B68">
        <v>2015</v>
      </c>
      <c r="C68">
        <v>2015</v>
      </c>
      <c r="D68">
        <v>2015</v>
      </c>
      <c r="E68">
        <v>0</v>
      </c>
      <c r="F68">
        <v>0</v>
      </c>
      <c r="G68">
        <v>2</v>
      </c>
      <c r="H68" t="s">
        <v>101</v>
      </c>
      <c r="I68">
        <v>251</v>
      </c>
      <c r="J68" t="s">
        <v>171</v>
      </c>
      <c r="K68" t="s">
        <v>170</v>
      </c>
      <c r="L68">
        <v>728</v>
      </c>
      <c r="M68" t="s">
        <v>44</v>
      </c>
      <c r="N68" t="s">
        <v>99</v>
      </c>
      <c r="V68" t="s">
        <v>98</v>
      </c>
      <c r="W68" t="s">
        <v>97</v>
      </c>
      <c r="X68">
        <v>1</v>
      </c>
      <c r="Y68" t="s">
        <v>96</v>
      </c>
      <c r="AF68">
        <v>18831750</v>
      </c>
      <c r="AI68">
        <v>0</v>
      </c>
    </row>
    <row r="69" spans="1:35" x14ac:dyDescent="0.35">
      <c r="A69" t="s">
        <v>102</v>
      </c>
      <c r="B69">
        <v>2015</v>
      </c>
      <c r="C69">
        <v>2015</v>
      </c>
      <c r="D69">
        <v>2015</v>
      </c>
      <c r="E69">
        <v>0</v>
      </c>
      <c r="F69">
        <v>0</v>
      </c>
      <c r="G69">
        <v>2</v>
      </c>
      <c r="H69" t="s">
        <v>101</v>
      </c>
      <c r="I69">
        <v>276</v>
      </c>
      <c r="J69" t="s">
        <v>169</v>
      </c>
      <c r="K69" t="s">
        <v>168</v>
      </c>
      <c r="L69">
        <v>728</v>
      </c>
      <c r="M69" t="s">
        <v>44</v>
      </c>
      <c r="N69" t="s">
        <v>99</v>
      </c>
      <c r="V69" t="s">
        <v>98</v>
      </c>
      <c r="W69" t="s">
        <v>97</v>
      </c>
      <c r="X69">
        <v>1</v>
      </c>
      <c r="Y69" t="s">
        <v>96</v>
      </c>
      <c r="AF69">
        <v>10321073</v>
      </c>
      <c r="AI69">
        <v>0</v>
      </c>
    </row>
    <row r="70" spans="1:35" x14ac:dyDescent="0.35">
      <c r="A70" t="s">
        <v>102</v>
      </c>
      <c r="B70">
        <v>2015</v>
      </c>
      <c r="C70">
        <v>2015</v>
      </c>
      <c r="D70">
        <v>2015</v>
      </c>
      <c r="E70">
        <v>0</v>
      </c>
      <c r="F70">
        <v>0</v>
      </c>
      <c r="G70">
        <v>2</v>
      </c>
      <c r="H70" t="s">
        <v>101</v>
      </c>
      <c r="I70">
        <v>300</v>
      </c>
      <c r="J70" t="s">
        <v>167</v>
      </c>
      <c r="K70" t="s">
        <v>166</v>
      </c>
      <c r="L70">
        <v>728</v>
      </c>
      <c r="M70" t="s">
        <v>44</v>
      </c>
      <c r="N70" t="s">
        <v>99</v>
      </c>
      <c r="V70" t="s">
        <v>98</v>
      </c>
      <c r="W70" t="s">
        <v>97</v>
      </c>
      <c r="X70">
        <v>1</v>
      </c>
      <c r="Y70" t="s">
        <v>96</v>
      </c>
      <c r="AF70">
        <v>42735</v>
      </c>
      <c r="AI70">
        <v>0</v>
      </c>
    </row>
    <row r="71" spans="1:35" x14ac:dyDescent="0.35">
      <c r="A71" t="s">
        <v>102</v>
      </c>
      <c r="B71">
        <v>2015</v>
      </c>
      <c r="C71">
        <v>2015</v>
      </c>
      <c r="D71">
        <v>2015</v>
      </c>
      <c r="E71">
        <v>0</v>
      </c>
      <c r="F71">
        <v>0</v>
      </c>
      <c r="G71">
        <v>2</v>
      </c>
      <c r="H71" t="s">
        <v>101</v>
      </c>
      <c r="I71">
        <v>344</v>
      </c>
      <c r="J71" t="s">
        <v>165</v>
      </c>
      <c r="K71" t="s">
        <v>164</v>
      </c>
      <c r="L71">
        <v>728</v>
      </c>
      <c r="M71" t="s">
        <v>44</v>
      </c>
      <c r="N71" t="s">
        <v>99</v>
      </c>
      <c r="V71" t="s">
        <v>98</v>
      </c>
      <c r="W71" t="s">
        <v>97</v>
      </c>
      <c r="X71">
        <v>1</v>
      </c>
      <c r="Y71" t="s">
        <v>96</v>
      </c>
      <c r="AB71">
        <v>0</v>
      </c>
      <c r="AD71">
        <v>0</v>
      </c>
      <c r="AF71">
        <v>9271440</v>
      </c>
      <c r="AI71">
        <v>0</v>
      </c>
    </row>
    <row r="72" spans="1:35" x14ac:dyDescent="0.35">
      <c r="A72" t="s">
        <v>102</v>
      </c>
      <c r="B72">
        <v>2015</v>
      </c>
      <c r="C72">
        <v>2015</v>
      </c>
      <c r="D72">
        <v>2015</v>
      </c>
      <c r="E72">
        <v>0</v>
      </c>
      <c r="F72">
        <v>0</v>
      </c>
      <c r="G72">
        <v>2</v>
      </c>
      <c r="H72" t="s">
        <v>101</v>
      </c>
      <c r="I72">
        <v>372</v>
      </c>
      <c r="J72" t="s">
        <v>163</v>
      </c>
      <c r="K72" t="s">
        <v>162</v>
      </c>
      <c r="L72">
        <v>728</v>
      </c>
      <c r="M72" t="s">
        <v>44</v>
      </c>
      <c r="N72" t="s">
        <v>99</v>
      </c>
      <c r="V72" t="s">
        <v>98</v>
      </c>
      <c r="W72" t="s">
        <v>97</v>
      </c>
      <c r="X72">
        <v>1</v>
      </c>
      <c r="Y72" t="s">
        <v>96</v>
      </c>
      <c r="AB72">
        <v>0</v>
      </c>
      <c r="AD72">
        <v>0</v>
      </c>
      <c r="AF72">
        <v>186887</v>
      </c>
      <c r="AI72">
        <v>0</v>
      </c>
    </row>
    <row r="73" spans="1:35" x14ac:dyDescent="0.35">
      <c r="A73" t="s">
        <v>102</v>
      </c>
      <c r="B73">
        <v>2015</v>
      </c>
      <c r="C73">
        <v>2015</v>
      </c>
      <c r="D73">
        <v>2015</v>
      </c>
      <c r="E73">
        <v>0</v>
      </c>
      <c r="F73">
        <v>0</v>
      </c>
      <c r="G73">
        <v>2</v>
      </c>
      <c r="H73" t="s">
        <v>101</v>
      </c>
      <c r="I73">
        <v>376</v>
      </c>
      <c r="J73" t="s">
        <v>161</v>
      </c>
      <c r="K73" t="s">
        <v>160</v>
      </c>
      <c r="L73">
        <v>728</v>
      </c>
      <c r="M73" t="s">
        <v>44</v>
      </c>
      <c r="N73" t="s">
        <v>99</v>
      </c>
      <c r="V73" t="s">
        <v>98</v>
      </c>
      <c r="W73" t="s">
        <v>97</v>
      </c>
      <c r="X73">
        <v>1</v>
      </c>
      <c r="Y73" t="s">
        <v>96</v>
      </c>
      <c r="AF73">
        <v>271000</v>
      </c>
      <c r="AI73">
        <v>0</v>
      </c>
    </row>
    <row r="74" spans="1:35" x14ac:dyDescent="0.35">
      <c r="A74" t="s">
        <v>102</v>
      </c>
      <c r="B74">
        <v>2015</v>
      </c>
      <c r="C74">
        <v>2015</v>
      </c>
      <c r="D74">
        <v>2015</v>
      </c>
      <c r="E74">
        <v>0</v>
      </c>
      <c r="F74">
        <v>0</v>
      </c>
      <c r="G74">
        <v>2</v>
      </c>
      <c r="H74" t="s">
        <v>101</v>
      </c>
      <c r="I74">
        <v>381</v>
      </c>
      <c r="J74" t="s">
        <v>159</v>
      </c>
      <c r="K74" t="s">
        <v>158</v>
      </c>
      <c r="L74">
        <v>728</v>
      </c>
      <c r="M74" t="s">
        <v>44</v>
      </c>
      <c r="N74" t="s">
        <v>99</v>
      </c>
      <c r="V74" t="s">
        <v>98</v>
      </c>
      <c r="W74" t="s">
        <v>97</v>
      </c>
      <c r="X74">
        <v>1</v>
      </c>
      <c r="Y74" t="s">
        <v>96</v>
      </c>
      <c r="AF74">
        <v>1563307</v>
      </c>
      <c r="AI74">
        <v>0</v>
      </c>
    </row>
    <row r="75" spans="1:35" x14ac:dyDescent="0.35">
      <c r="A75" t="s">
        <v>102</v>
      </c>
      <c r="B75">
        <v>2015</v>
      </c>
      <c r="C75">
        <v>2015</v>
      </c>
      <c r="D75">
        <v>2015</v>
      </c>
      <c r="E75">
        <v>0</v>
      </c>
      <c r="F75">
        <v>0</v>
      </c>
      <c r="G75">
        <v>2</v>
      </c>
      <c r="H75" t="s">
        <v>101</v>
      </c>
      <c r="I75">
        <v>392</v>
      </c>
      <c r="J75" t="s">
        <v>157</v>
      </c>
      <c r="K75" t="s">
        <v>156</v>
      </c>
      <c r="L75">
        <v>728</v>
      </c>
      <c r="M75" t="s">
        <v>44</v>
      </c>
      <c r="N75" t="s">
        <v>99</v>
      </c>
      <c r="V75" t="s">
        <v>98</v>
      </c>
      <c r="W75" t="s">
        <v>97</v>
      </c>
      <c r="X75">
        <v>1</v>
      </c>
      <c r="Y75" t="s">
        <v>96</v>
      </c>
      <c r="AF75">
        <v>13683887</v>
      </c>
      <c r="AI75">
        <v>0</v>
      </c>
    </row>
    <row r="76" spans="1:35" x14ac:dyDescent="0.35">
      <c r="A76" t="s">
        <v>102</v>
      </c>
      <c r="B76">
        <v>2015</v>
      </c>
      <c r="C76">
        <v>2015</v>
      </c>
      <c r="D76">
        <v>2015</v>
      </c>
      <c r="E76">
        <v>0</v>
      </c>
      <c r="F76">
        <v>0</v>
      </c>
      <c r="G76">
        <v>2</v>
      </c>
      <c r="H76" t="s">
        <v>101</v>
      </c>
      <c r="I76">
        <v>400</v>
      </c>
      <c r="J76" t="s">
        <v>155</v>
      </c>
      <c r="K76" t="s">
        <v>154</v>
      </c>
      <c r="L76">
        <v>728</v>
      </c>
      <c r="M76" t="s">
        <v>44</v>
      </c>
      <c r="N76" t="s">
        <v>99</v>
      </c>
      <c r="V76" t="s">
        <v>98</v>
      </c>
      <c r="W76" t="s">
        <v>97</v>
      </c>
      <c r="X76">
        <v>1</v>
      </c>
      <c r="Y76" t="s">
        <v>96</v>
      </c>
      <c r="AF76">
        <v>159225</v>
      </c>
      <c r="AI76">
        <v>0</v>
      </c>
    </row>
    <row r="77" spans="1:35" x14ac:dyDescent="0.35">
      <c r="A77" t="s">
        <v>102</v>
      </c>
      <c r="B77">
        <v>2015</v>
      </c>
      <c r="C77">
        <v>2015</v>
      </c>
      <c r="D77">
        <v>2015</v>
      </c>
      <c r="E77">
        <v>0</v>
      </c>
      <c r="F77">
        <v>0</v>
      </c>
      <c r="G77">
        <v>2</v>
      </c>
      <c r="H77" t="s">
        <v>101</v>
      </c>
      <c r="I77">
        <v>410</v>
      </c>
      <c r="J77" t="s">
        <v>153</v>
      </c>
      <c r="K77" t="s">
        <v>152</v>
      </c>
      <c r="L77">
        <v>728</v>
      </c>
      <c r="M77" t="s">
        <v>44</v>
      </c>
      <c r="N77" t="s">
        <v>99</v>
      </c>
      <c r="V77" t="s">
        <v>98</v>
      </c>
      <c r="W77" t="s">
        <v>97</v>
      </c>
      <c r="X77">
        <v>1</v>
      </c>
      <c r="Y77" t="s">
        <v>96</v>
      </c>
      <c r="AF77">
        <v>771203</v>
      </c>
      <c r="AI77">
        <v>0</v>
      </c>
    </row>
    <row r="78" spans="1:35" x14ac:dyDescent="0.35">
      <c r="A78" t="s">
        <v>102</v>
      </c>
      <c r="B78">
        <v>2015</v>
      </c>
      <c r="C78">
        <v>2015</v>
      </c>
      <c r="D78">
        <v>2015</v>
      </c>
      <c r="E78">
        <v>0</v>
      </c>
      <c r="F78">
        <v>0</v>
      </c>
      <c r="G78">
        <v>2</v>
      </c>
      <c r="H78" t="s">
        <v>101</v>
      </c>
      <c r="I78">
        <v>428</v>
      </c>
      <c r="J78" t="s">
        <v>151</v>
      </c>
      <c r="K78" t="s">
        <v>150</v>
      </c>
      <c r="L78">
        <v>728</v>
      </c>
      <c r="M78" t="s">
        <v>44</v>
      </c>
      <c r="N78" t="s">
        <v>99</v>
      </c>
      <c r="V78" t="s">
        <v>98</v>
      </c>
      <c r="W78" t="s">
        <v>97</v>
      </c>
      <c r="X78">
        <v>1</v>
      </c>
      <c r="Y78" t="s">
        <v>96</v>
      </c>
      <c r="AF78">
        <v>127918</v>
      </c>
      <c r="AI78">
        <v>0</v>
      </c>
    </row>
    <row r="79" spans="1:35" x14ac:dyDescent="0.35">
      <c r="A79" t="s">
        <v>102</v>
      </c>
      <c r="B79">
        <v>2015</v>
      </c>
      <c r="C79">
        <v>2015</v>
      </c>
      <c r="D79">
        <v>2015</v>
      </c>
      <c r="E79">
        <v>0</v>
      </c>
      <c r="F79">
        <v>0</v>
      </c>
      <c r="G79">
        <v>2</v>
      </c>
      <c r="H79" t="s">
        <v>101</v>
      </c>
      <c r="I79">
        <v>440</v>
      </c>
      <c r="J79" t="s">
        <v>209</v>
      </c>
      <c r="K79" t="s">
        <v>208</v>
      </c>
      <c r="L79">
        <v>728</v>
      </c>
      <c r="M79" t="s">
        <v>44</v>
      </c>
      <c r="N79" t="s">
        <v>99</v>
      </c>
      <c r="V79" t="s">
        <v>98</v>
      </c>
      <c r="W79" t="s">
        <v>97</v>
      </c>
      <c r="X79">
        <v>1</v>
      </c>
      <c r="Y79" t="s">
        <v>96</v>
      </c>
      <c r="AF79">
        <v>1311</v>
      </c>
      <c r="AI79">
        <v>0</v>
      </c>
    </row>
    <row r="80" spans="1:35" x14ac:dyDescent="0.35">
      <c r="A80" t="s">
        <v>102</v>
      </c>
      <c r="B80">
        <v>2015</v>
      </c>
      <c r="C80">
        <v>2015</v>
      </c>
      <c r="D80">
        <v>2015</v>
      </c>
      <c r="E80">
        <v>0</v>
      </c>
      <c r="F80">
        <v>0</v>
      </c>
      <c r="G80">
        <v>2</v>
      </c>
      <c r="H80" t="s">
        <v>101</v>
      </c>
      <c r="I80">
        <v>458</v>
      </c>
      <c r="J80" t="s">
        <v>149</v>
      </c>
      <c r="K80" t="s">
        <v>148</v>
      </c>
      <c r="L80">
        <v>728</v>
      </c>
      <c r="M80" t="s">
        <v>44</v>
      </c>
      <c r="N80" t="s">
        <v>99</v>
      </c>
      <c r="V80" t="s">
        <v>98</v>
      </c>
      <c r="W80" t="s">
        <v>97</v>
      </c>
      <c r="X80">
        <v>1</v>
      </c>
      <c r="Y80" t="s">
        <v>96</v>
      </c>
      <c r="AF80">
        <v>10094</v>
      </c>
      <c r="AI80">
        <v>0</v>
      </c>
    </row>
    <row r="81" spans="1:35" x14ac:dyDescent="0.35">
      <c r="A81" t="s">
        <v>102</v>
      </c>
      <c r="B81">
        <v>2015</v>
      </c>
      <c r="C81">
        <v>2015</v>
      </c>
      <c r="D81">
        <v>2015</v>
      </c>
      <c r="E81">
        <v>0</v>
      </c>
      <c r="F81">
        <v>0</v>
      </c>
      <c r="G81">
        <v>2</v>
      </c>
      <c r="H81" t="s">
        <v>101</v>
      </c>
      <c r="I81">
        <v>470</v>
      </c>
      <c r="J81" t="s">
        <v>147</v>
      </c>
      <c r="K81" t="s">
        <v>146</v>
      </c>
      <c r="L81">
        <v>728</v>
      </c>
      <c r="M81" t="s">
        <v>44</v>
      </c>
      <c r="N81" t="s">
        <v>99</v>
      </c>
      <c r="V81" t="s">
        <v>98</v>
      </c>
      <c r="W81" t="s">
        <v>97</v>
      </c>
      <c r="X81">
        <v>1</v>
      </c>
      <c r="Y81" t="s">
        <v>96</v>
      </c>
      <c r="AF81">
        <v>385011</v>
      </c>
      <c r="AI81">
        <v>0</v>
      </c>
    </row>
    <row r="82" spans="1:35" x14ac:dyDescent="0.35">
      <c r="A82" t="s">
        <v>102</v>
      </c>
      <c r="B82">
        <v>2015</v>
      </c>
      <c r="C82">
        <v>2015</v>
      </c>
      <c r="D82">
        <v>2015</v>
      </c>
      <c r="E82">
        <v>0</v>
      </c>
      <c r="F82">
        <v>0</v>
      </c>
      <c r="G82">
        <v>2</v>
      </c>
      <c r="H82" t="s">
        <v>101</v>
      </c>
      <c r="I82">
        <v>528</v>
      </c>
      <c r="J82" t="s">
        <v>143</v>
      </c>
      <c r="K82" t="s">
        <v>142</v>
      </c>
      <c r="L82">
        <v>728</v>
      </c>
      <c r="M82" t="s">
        <v>44</v>
      </c>
      <c r="N82" t="s">
        <v>99</v>
      </c>
      <c r="V82" t="s">
        <v>98</v>
      </c>
      <c r="W82" t="s">
        <v>97</v>
      </c>
      <c r="X82">
        <v>1</v>
      </c>
      <c r="Y82" t="s">
        <v>96</v>
      </c>
      <c r="AF82">
        <v>23101166</v>
      </c>
      <c r="AI82">
        <v>0</v>
      </c>
    </row>
    <row r="83" spans="1:35" x14ac:dyDescent="0.35">
      <c r="A83" t="s">
        <v>102</v>
      </c>
      <c r="B83">
        <v>2015</v>
      </c>
      <c r="C83">
        <v>2015</v>
      </c>
      <c r="D83">
        <v>2015</v>
      </c>
      <c r="E83">
        <v>0</v>
      </c>
      <c r="F83">
        <v>0</v>
      </c>
      <c r="G83">
        <v>2</v>
      </c>
      <c r="H83" t="s">
        <v>101</v>
      </c>
      <c r="I83">
        <v>554</v>
      </c>
      <c r="J83" t="s">
        <v>141</v>
      </c>
      <c r="K83" t="s">
        <v>140</v>
      </c>
      <c r="L83">
        <v>728</v>
      </c>
      <c r="M83" t="s">
        <v>44</v>
      </c>
      <c r="N83" t="s">
        <v>99</v>
      </c>
      <c r="V83" t="s">
        <v>98</v>
      </c>
      <c r="W83" t="s">
        <v>97</v>
      </c>
      <c r="X83">
        <v>1</v>
      </c>
      <c r="Y83" t="s">
        <v>96</v>
      </c>
      <c r="AF83">
        <v>957</v>
      </c>
      <c r="AI83">
        <v>0</v>
      </c>
    </row>
    <row r="84" spans="1:35" x14ac:dyDescent="0.35">
      <c r="A84" t="s">
        <v>102</v>
      </c>
      <c r="B84">
        <v>2015</v>
      </c>
      <c r="C84">
        <v>2015</v>
      </c>
      <c r="D84">
        <v>2015</v>
      </c>
      <c r="E84">
        <v>0</v>
      </c>
      <c r="F84">
        <v>0</v>
      </c>
      <c r="G84">
        <v>2</v>
      </c>
      <c r="H84" t="s">
        <v>101</v>
      </c>
      <c r="I84">
        <v>579</v>
      </c>
      <c r="J84" t="s">
        <v>139</v>
      </c>
      <c r="K84" t="s">
        <v>138</v>
      </c>
      <c r="L84">
        <v>728</v>
      </c>
      <c r="M84" t="s">
        <v>44</v>
      </c>
      <c r="N84" t="s">
        <v>99</v>
      </c>
      <c r="V84" t="s">
        <v>98</v>
      </c>
      <c r="W84" t="s">
        <v>97</v>
      </c>
      <c r="X84">
        <v>1</v>
      </c>
      <c r="Y84" t="s">
        <v>96</v>
      </c>
      <c r="AF84">
        <v>1489113</v>
      </c>
      <c r="AI84">
        <v>0</v>
      </c>
    </row>
    <row r="85" spans="1:35" x14ac:dyDescent="0.35">
      <c r="A85" t="s">
        <v>102</v>
      </c>
      <c r="B85">
        <v>2015</v>
      </c>
      <c r="C85">
        <v>2015</v>
      </c>
      <c r="D85">
        <v>2015</v>
      </c>
      <c r="E85">
        <v>0</v>
      </c>
      <c r="F85">
        <v>0</v>
      </c>
      <c r="G85">
        <v>2</v>
      </c>
      <c r="H85" t="s">
        <v>101</v>
      </c>
      <c r="I85">
        <v>586</v>
      </c>
      <c r="J85" t="s">
        <v>137</v>
      </c>
      <c r="K85" t="s">
        <v>136</v>
      </c>
      <c r="L85">
        <v>728</v>
      </c>
      <c r="M85" t="s">
        <v>44</v>
      </c>
      <c r="N85" t="s">
        <v>99</v>
      </c>
      <c r="V85" t="s">
        <v>98</v>
      </c>
      <c r="W85" t="s">
        <v>97</v>
      </c>
      <c r="X85">
        <v>1</v>
      </c>
      <c r="Y85" t="s">
        <v>96</v>
      </c>
      <c r="AF85">
        <v>39223522</v>
      </c>
      <c r="AI85">
        <v>0</v>
      </c>
    </row>
    <row r="86" spans="1:35" x14ac:dyDescent="0.35">
      <c r="A86" t="s">
        <v>102</v>
      </c>
      <c r="B86">
        <v>2015</v>
      </c>
      <c r="C86">
        <v>2015</v>
      </c>
      <c r="D86">
        <v>2015</v>
      </c>
      <c r="E86">
        <v>0</v>
      </c>
      <c r="F86">
        <v>0</v>
      </c>
      <c r="G86">
        <v>2</v>
      </c>
      <c r="H86" t="s">
        <v>101</v>
      </c>
      <c r="I86">
        <v>616</v>
      </c>
      <c r="J86" t="s">
        <v>135</v>
      </c>
      <c r="K86" t="s">
        <v>134</v>
      </c>
      <c r="L86">
        <v>728</v>
      </c>
      <c r="M86" t="s">
        <v>44</v>
      </c>
      <c r="N86" t="s">
        <v>99</v>
      </c>
      <c r="V86" t="s">
        <v>98</v>
      </c>
      <c r="W86" t="s">
        <v>97</v>
      </c>
      <c r="X86">
        <v>1</v>
      </c>
      <c r="Y86" t="s">
        <v>96</v>
      </c>
      <c r="AF86">
        <v>178408</v>
      </c>
      <c r="AI86">
        <v>0</v>
      </c>
    </row>
    <row r="87" spans="1:35" x14ac:dyDescent="0.35">
      <c r="A87" t="s">
        <v>102</v>
      </c>
      <c r="B87">
        <v>2015</v>
      </c>
      <c r="C87">
        <v>2015</v>
      </c>
      <c r="D87">
        <v>2015</v>
      </c>
      <c r="E87">
        <v>0</v>
      </c>
      <c r="F87">
        <v>0</v>
      </c>
      <c r="G87">
        <v>2</v>
      </c>
      <c r="H87" t="s">
        <v>101</v>
      </c>
      <c r="I87">
        <v>642</v>
      </c>
      <c r="J87" t="s">
        <v>207</v>
      </c>
      <c r="K87" t="s">
        <v>206</v>
      </c>
      <c r="L87">
        <v>728</v>
      </c>
      <c r="M87" t="s">
        <v>44</v>
      </c>
      <c r="N87" t="s">
        <v>99</v>
      </c>
      <c r="V87" t="s">
        <v>98</v>
      </c>
      <c r="W87" t="s">
        <v>97</v>
      </c>
      <c r="X87">
        <v>1</v>
      </c>
      <c r="Y87" t="s">
        <v>96</v>
      </c>
      <c r="AF87">
        <v>40243</v>
      </c>
      <c r="AI87">
        <v>0</v>
      </c>
    </row>
    <row r="88" spans="1:35" x14ac:dyDescent="0.35">
      <c r="A88" t="s">
        <v>102</v>
      </c>
      <c r="B88">
        <v>2015</v>
      </c>
      <c r="C88">
        <v>2015</v>
      </c>
      <c r="D88">
        <v>2015</v>
      </c>
      <c r="E88">
        <v>0</v>
      </c>
      <c r="F88">
        <v>0</v>
      </c>
      <c r="G88">
        <v>2</v>
      </c>
      <c r="H88" t="s">
        <v>101</v>
      </c>
      <c r="I88">
        <v>643</v>
      </c>
      <c r="J88" t="s">
        <v>131</v>
      </c>
      <c r="K88" t="s">
        <v>130</v>
      </c>
      <c r="L88">
        <v>728</v>
      </c>
      <c r="M88" t="s">
        <v>44</v>
      </c>
      <c r="N88" t="s">
        <v>99</v>
      </c>
      <c r="V88" t="s">
        <v>98</v>
      </c>
      <c r="W88" t="s">
        <v>97</v>
      </c>
      <c r="X88">
        <v>1</v>
      </c>
      <c r="Y88" t="s">
        <v>96</v>
      </c>
      <c r="AF88">
        <v>972772</v>
      </c>
      <c r="AI88">
        <v>0</v>
      </c>
    </row>
    <row r="89" spans="1:35" x14ac:dyDescent="0.35">
      <c r="A89" t="s">
        <v>102</v>
      </c>
      <c r="B89">
        <v>2015</v>
      </c>
      <c r="C89">
        <v>2015</v>
      </c>
      <c r="D89">
        <v>2015</v>
      </c>
      <c r="E89">
        <v>0</v>
      </c>
      <c r="F89">
        <v>0</v>
      </c>
      <c r="G89">
        <v>2</v>
      </c>
      <c r="H89" t="s">
        <v>101</v>
      </c>
      <c r="I89">
        <v>646</v>
      </c>
      <c r="J89" t="s">
        <v>37</v>
      </c>
      <c r="K89" t="s">
        <v>129</v>
      </c>
      <c r="L89">
        <v>728</v>
      </c>
      <c r="M89" t="s">
        <v>44</v>
      </c>
      <c r="N89" t="s">
        <v>99</v>
      </c>
      <c r="V89" t="s">
        <v>98</v>
      </c>
      <c r="W89" t="s">
        <v>97</v>
      </c>
      <c r="X89">
        <v>1</v>
      </c>
      <c r="Y89" t="s">
        <v>96</v>
      </c>
      <c r="AF89">
        <v>5341551</v>
      </c>
      <c r="AI89">
        <v>0</v>
      </c>
    </row>
    <row r="90" spans="1:35" x14ac:dyDescent="0.35">
      <c r="A90" t="s">
        <v>102</v>
      </c>
      <c r="B90">
        <v>2015</v>
      </c>
      <c r="C90">
        <v>2015</v>
      </c>
      <c r="D90">
        <v>2015</v>
      </c>
      <c r="E90">
        <v>0</v>
      </c>
      <c r="F90">
        <v>0</v>
      </c>
      <c r="G90">
        <v>2</v>
      </c>
      <c r="H90" t="s">
        <v>101</v>
      </c>
      <c r="I90">
        <v>682</v>
      </c>
      <c r="J90" t="s">
        <v>128</v>
      </c>
      <c r="K90" t="s">
        <v>127</v>
      </c>
      <c r="L90">
        <v>728</v>
      </c>
      <c r="M90" t="s">
        <v>44</v>
      </c>
      <c r="N90" t="s">
        <v>99</v>
      </c>
      <c r="V90" t="s">
        <v>98</v>
      </c>
      <c r="W90" t="s">
        <v>97</v>
      </c>
      <c r="X90">
        <v>1</v>
      </c>
      <c r="Y90" t="s">
        <v>96</v>
      </c>
      <c r="AF90">
        <v>2082403</v>
      </c>
      <c r="AI90">
        <v>0</v>
      </c>
    </row>
    <row r="91" spans="1:35" x14ac:dyDescent="0.35">
      <c r="A91" t="s">
        <v>102</v>
      </c>
      <c r="B91">
        <v>2015</v>
      </c>
      <c r="C91">
        <v>2015</v>
      </c>
      <c r="D91">
        <v>2015</v>
      </c>
      <c r="E91">
        <v>0</v>
      </c>
      <c r="F91">
        <v>0</v>
      </c>
      <c r="G91">
        <v>2</v>
      </c>
      <c r="H91" t="s">
        <v>101</v>
      </c>
      <c r="I91">
        <v>688</v>
      </c>
      <c r="J91" t="s">
        <v>205</v>
      </c>
      <c r="K91" t="s">
        <v>204</v>
      </c>
      <c r="L91">
        <v>728</v>
      </c>
      <c r="M91" t="s">
        <v>44</v>
      </c>
      <c r="N91" t="s">
        <v>99</v>
      </c>
      <c r="V91" t="s">
        <v>98</v>
      </c>
      <c r="W91" t="s">
        <v>97</v>
      </c>
      <c r="X91">
        <v>1</v>
      </c>
      <c r="Y91" t="s">
        <v>96</v>
      </c>
      <c r="AF91">
        <v>223</v>
      </c>
      <c r="AI91">
        <v>0</v>
      </c>
    </row>
    <row r="92" spans="1:35" x14ac:dyDescent="0.35">
      <c r="A92" t="s">
        <v>102</v>
      </c>
      <c r="B92">
        <v>2015</v>
      </c>
      <c r="C92">
        <v>2015</v>
      </c>
      <c r="D92">
        <v>2015</v>
      </c>
      <c r="E92">
        <v>0</v>
      </c>
      <c r="F92">
        <v>0</v>
      </c>
      <c r="G92">
        <v>2</v>
      </c>
      <c r="H92" t="s">
        <v>101</v>
      </c>
      <c r="I92">
        <v>702</v>
      </c>
      <c r="J92" t="s">
        <v>124</v>
      </c>
      <c r="K92" t="s">
        <v>123</v>
      </c>
      <c r="L92">
        <v>728</v>
      </c>
      <c r="M92" t="s">
        <v>44</v>
      </c>
      <c r="N92" t="s">
        <v>99</v>
      </c>
      <c r="V92" t="s">
        <v>98</v>
      </c>
      <c r="W92" t="s">
        <v>97</v>
      </c>
      <c r="X92">
        <v>1</v>
      </c>
      <c r="Y92" t="s">
        <v>96</v>
      </c>
      <c r="AF92">
        <v>1227772</v>
      </c>
      <c r="AI92">
        <v>0</v>
      </c>
    </row>
    <row r="93" spans="1:35" x14ac:dyDescent="0.35">
      <c r="A93" t="s">
        <v>102</v>
      </c>
      <c r="B93">
        <v>2015</v>
      </c>
      <c r="C93">
        <v>2015</v>
      </c>
      <c r="D93">
        <v>2015</v>
      </c>
      <c r="E93">
        <v>0</v>
      </c>
      <c r="F93">
        <v>0</v>
      </c>
      <c r="G93">
        <v>2</v>
      </c>
      <c r="H93" t="s">
        <v>101</v>
      </c>
      <c r="I93">
        <v>710</v>
      </c>
      <c r="J93" t="s">
        <v>43</v>
      </c>
      <c r="K93" t="s">
        <v>118</v>
      </c>
      <c r="L93">
        <v>728</v>
      </c>
      <c r="M93" t="s">
        <v>44</v>
      </c>
      <c r="N93" t="s">
        <v>99</v>
      </c>
      <c r="V93" t="s">
        <v>98</v>
      </c>
      <c r="W93" t="s">
        <v>97</v>
      </c>
      <c r="X93">
        <v>1</v>
      </c>
      <c r="Y93" t="s">
        <v>96</v>
      </c>
      <c r="AF93">
        <v>82373</v>
      </c>
      <c r="AI93">
        <v>0</v>
      </c>
    </row>
    <row r="94" spans="1:35" x14ac:dyDescent="0.35">
      <c r="A94" t="s">
        <v>102</v>
      </c>
      <c r="B94">
        <v>2015</v>
      </c>
      <c r="C94">
        <v>2015</v>
      </c>
      <c r="D94">
        <v>2015</v>
      </c>
      <c r="E94">
        <v>0</v>
      </c>
      <c r="F94">
        <v>0</v>
      </c>
      <c r="G94">
        <v>2</v>
      </c>
      <c r="H94" t="s">
        <v>101</v>
      </c>
      <c r="I94">
        <v>724</v>
      </c>
      <c r="J94" t="s">
        <v>117</v>
      </c>
      <c r="K94" t="s">
        <v>116</v>
      </c>
      <c r="L94">
        <v>728</v>
      </c>
      <c r="M94" t="s">
        <v>44</v>
      </c>
      <c r="N94" t="s">
        <v>99</v>
      </c>
      <c r="V94" t="s">
        <v>98</v>
      </c>
      <c r="W94" t="s">
        <v>97</v>
      </c>
      <c r="X94">
        <v>1</v>
      </c>
      <c r="Y94" t="s">
        <v>96</v>
      </c>
      <c r="AF94">
        <v>2759675</v>
      </c>
      <c r="AI94">
        <v>0</v>
      </c>
    </row>
    <row r="95" spans="1:35" x14ac:dyDescent="0.35">
      <c r="A95" t="s">
        <v>102</v>
      </c>
      <c r="B95">
        <v>2015</v>
      </c>
      <c r="C95">
        <v>2015</v>
      </c>
      <c r="D95">
        <v>2015</v>
      </c>
      <c r="E95">
        <v>0</v>
      </c>
      <c r="F95">
        <v>0</v>
      </c>
      <c r="G95">
        <v>2</v>
      </c>
      <c r="H95" t="s">
        <v>101</v>
      </c>
      <c r="I95">
        <v>729</v>
      </c>
      <c r="J95" t="s">
        <v>45</v>
      </c>
      <c r="K95" t="s">
        <v>203</v>
      </c>
      <c r="L95">
        <v>728</v>
      </c>
      <c r="M95" t="s">
        <v>44</v>
      </c>
      <c r="N95" t="s">
        <v>99</v>
      </c>
      <c r="V95" t="s">
        <v>98</v>
      </c>
      <c r="W95" t="s">
        <v>97</v>
      </c>
      <c r="X95">
        <v>1</v>
      </c>
      <c r="Y95" t="s">
        <v>96</v>
      </c>
      <c r="AF95">
        <v>2961120</v>
      </c>
      <c r="AI95">
        <v>0</v>
      </c>
    </row>
    <row r="96" spans="1:35" x14ac:dyDescent="0.35">
      <c r="A96" t="s">
        <v>102</v>
      </c>
      <c r="B96">
        <v>2015</v>
      </c>
      <c r="C96">
        <v>2015</v>
      </c>
      <c r="D96">
        <v>2015</v>
      </c>
      <c r="E96">
        <v>0</v>
      </c>
      <c r="F96">
        <v>0</v>
      </c>
      <c r="G96">
        <v>2</v>
      </c>
      <c r="H96" t="s">
        <v>101</v>
      </c>
      <c r="I96">
        <v>752</v>
      </c>
      <c r="J96" t="s">
        <v>115</v>
      </c>
      <c r="K96" t="s">
        <v>114</v>
      </c>
      <c r="L96">
        <v>728</v>
      </c>
      <c r="M96" t="s">
        <v>44</v>
      </c>
      <c r="N96" t="s">
        <v>99</v>
      </c>
      <c r="V96" t="s">
        <v>98</v>
      </c>
      <c r="W96" t="s">
        <v>97</v>
      </c>
      <c r="X96">
        <v>1</v>
      </c>
      <c r="Y96" t="s">
        <v>96</v>
      </c>
      <c r="AF96">
        <v>80211049</v>
      </c>
      <c r="AI96">
        <v>0</v>
      </c>
    </row>
    <row r="97" spans="1:35" x14ac:dyDescent="0.35">
      <c r="A97" t="s">
        <v>102</v>
      </c>
      <c r="B97">
        <v>2015</v>
      </c>
      <c r="C97">
        <v>2015</v>
      </c>
      <c r="D97">
        <v>2015</v>
      </c>
      <c r="E97">
        <v>0</v>
      </c>
      <c r="F97">
        <v>0</v>
      </c>
      <c r="G97">
        <v>2</v>
      </c>
      <c r="H97" t="s">
        <v>101</v>
      </c>
      <c r="I97">
        <v>757</v>
      </c>
      <c r="J97" t="s">
        <v>113</v>
      </c>
      <c r="K97" t="s">
        <v>112</v>
      </c>
      <c r="L97">
        <v>728</v>
      </c>
      <c r="M97" t="s">
        <v>44</v>
      </c>
      <c r="N97" t="s">
        <v>99</v>
      </c>
      <c r="V97" t="s">
        <v>98</v>
      </c>
      <c r="W97" t="s">
        <v>97</v>
      </c>
      <c r="X97">
        <v>1</v>
      </c>
      <c r="Y97" t="s">
        <v>96</v>
      </c>
      <c r="AF97">
        <v>699235</v>
      </c>
      <c r="AI97">
        <v>0</v>
      </c>
    </row>
    <row r="98" spans="1:35" x14ac:dyDescent="0.35">
      <c r="A98" t="s">
        <v>102</v>
      </c>
      <c r="B98">
        <v>2015</v>
      </c>
      <c r="C98">
        <v>2015</v>
      </c>
      <c r="D98">
        <v>2015</v>
      </c>
      <c r="E98">
        <v>0</v>
      </c>
      <c r="F98">
        <v>0</v>
      </c>
      <c r="G98">
        <v>2</v>
      </c>
      <c r="H98" t="s">
        <v>101</v>
      </c>
      <c r="I98">
        <v>784</v>
      </c>
      <c r="J98" t="s">
        <v>109</v>
      </c>
      <c r="K98" t="s">
        <v>108</v>
      </c>
      <c r="L98">
        <v>728</v>
      </c>
      <c r="M98" t="s">
        <v>44</v>
      </c>
      <c r="N98" t="s">
        <v>99</v>
      </c>
      <c r="V98" t="s">
        <v>98</v>
      </c>
      <c r="W98" t="s">
        <v>97</v>
      </c>
      <c r="X98">
        <v>1</v>
      </c>
      <c r="Y98" t="s">
        <v>96</v>
      </c>
      <c r="AF98">
        <v>1295920</v>
      </c>
      <c r="AI98">
        <v>0</v>
      </c>
    </row>
    <row r="99" spans="1:35" x14ac:dyDescent="0.35">
      <c r="A99" t="s">
        <v>102</v>
      </c>
      <c r="B99">
        <v>2015</v>
      </c>
      <c r="C99">
        <v>2015</v>
      </c>
      <c r="D99">
        <v>2015</v>
      </c>
      <c r="E99">
        <v>0</v>
      </c>
      <c r="F99">
        <v>0</v>
      </c>
      <c r="G99">
        <v>2</v>
      </c>
      <c r="H99" t="s">
        <v>101</v>
      </c>
      <c r="I99">
        <v>800</v>
      </c>
      <c r="J99" t="s">
        <v>48</v>
      </c>
      <c r="K99" t="s">
        <v>105</v>
      </c>
      <c r="L99">
        <v>728</v>
      </c>
      <c r="M99" t="s">
        <v>44</v>
      </c>
      <c r="N99" t="s">
        <v>99</v>
      </c>
      <c r="V99" t="s">
        <v>98</v>
      </c>
      <c r="W99" t="s">
        <v>97</v>
      </c>
      <c r="X99">
        <v>1</v>
      </c>
      <c r="Y99" t="s">
        <v>96</v>
      </c>
      <c r="AF99">
        <v>265026694</v>
      </c>
      <c r="AI99">
        <v>0</v>
      </c>
    </row>
    <row r="100" spans="1:35" x14ac:dyDescent="0.35">
      <c r="A100" t="s">
        <v>102</v>
      </c>
      <c r="B100">
        <v>2015</v>
      </c>
      <c r="C100">
        <v>2015</v>
      </c>
      <c r="D100">
        <v>2015</v>
      </c>
      <c r="E100">
        <v>0</v>
      </c>
      <c r="F100">
        <v>0</v>
      </c>
      <c r="G100">
        <v>2</v>
      </c>
      <c r="H100" t="s">
        <v>101</v>
      </c>
      <c r="I100">
        <v>804</v>
      </c>
      <c r="J100" t="s">
        <v>202</v>
      </c>
      <c r="K100" t="s">
        <v>201</v>
      </c>
      <c r="L100">
        <v>728</v>
      </c>
      <c r="M100" t="s">
        <v>44</v>
      </c>
      <c r="N100" t="s">
        <v>99</v>
      </c>
      <c r="V100" t="s">
        <v>98</v>
      </c>
      <c r="W100" t="s">
        <v>97</v>
      </c>
      <c r="X100">
        <v>1</v>
      </c>
      <c r="Y100" t="s">
        <v>96</v>
      </c>
      <c r="AF100">
        <v>22290462</v>
      </c>
      <c r="AI100">
        <v>0</v>
      </c>
    </row>
    <row r="101" spans="1:35" x14ac:dyDescent="0.35">
      <c r="A101" t="s">
        <v>102</v>
      </c>
      <c r="B101">
        <v>2015</v>
      </c>
      <c r="C101">
        <v>2015</v>
      </c>
      <c r="D101">
        <v>2015</v>
      </c>
      <c r="E101">
        <v>0</v>
      </c>
      <c r="F101">
        <v>0</v>
      </c>
      <c r="G101">
        <v>2</v>
      </c>
      <c r="H101" t="s">
        <v>101</v>
      </c>
      <c r="I101">
        <v>826</v>
      </c>
      <c r="J101" t="s">
        <v>104</v>
      </c>
      <c r="K101" t="s">
        <v>103</v>
      </c>
      <c r="L101">
        <v>728</v>
      </c>
      <c r="M101" t="s">
        <v>44</v>
      </c>
      <c r="N101" t="s">
        <v>99</v>
      </c>
      <c r="V101" t="s">
        <v>98</v>
      </c>
      <c r="W101" t="s">
        <v>97</v>
      </c>
      <c r="X101">
        <v>1</v>
      </c>
      <c r="Y101" t="s">
        <v>96</v>
      </c>
      <c r="AF101">
        <v>4563402</v>
      </c>
      <c r="AI101">
        <v>0</v>
      </c>
    </row>
    <row r="102" spans="1:35" x14ac:dyDescent="0.35">
      <c r="A102" t="s">
        <v>102</v>
      </c>
      <c r="B102">
        <v>2015</v>
      </c>
      <c r="C102">
        <v>2015</v>
      </c>
      <c r="D102">
        <v>2015</v>
      </c>
      <c r="E102">
        <v>0</v>
      </c>
      <c r="F102">
        <v>0</v>
      </c>
      <c r="G102">
        <v>2</v>
      </c>
      <c r="H102" t="s">
        <v>101</v>
      </c>
      <c r="I102">
        <v>834</v>
      </c>
      <c r="J102" t="s">
        <v>200</v>
      </c>
      <c r="K102" t="s">
        <v>199</v>
      </c>
      <c r="L102">
        <v>728</v>
      </c>
      <c r="M102" t="s">
        <v>44</v>
      </c>
      <c r="N102" t="s">
        <v>99</v>
      </c>
      <c r="V102" t="s">
        <v>98</v>
      </c>
      <c r="W102" t="s">
        <v>97</v>
      </c>
      <c r="X102">
        <v>1</v>
      </c>
      <c r="Y102" t="s">
        <v>96</v>
      </c>
      <c r="AF102">
        <v>101058</v>
      </c>
      <c r="AI102">
        <v>0</v>
      </c>
    </row>
    <row r="103" spans="1:35" x14ac:dyDescent="0.35">
      <c r="A103" t="s">
        <v>102</v>
      </c>
      <c r="B103">
        <v>2015</v>
      </c>
      <c r="C103">
        <v>2015</v>
      </c>
      <c r="D103">
        <v>2015</v>
      </c>
      <c r="E103">
        <v>0</v>
      </c>
      <c r="F103">
        <v>0</v>
      </c>
      <c r="G103">
        <v>2</v>
      </c>
      <c r="H103" t="s">
        <v>101</v>
      </c>
      <c r="I103">
        <v>842</v>
      </c>
      <c r="J103" t="s">
        <v>100</v>
      </c>
      <c r="K103" t="s">
        <v>100</v>
      </c>
      <c r="L103">
        <v>728</v>
      </c>
      <c r="M103" t="s">
        <v>44</v>
      </c>
      <c r="N103" t="s">
        <v>99</v>
      </c>
      <c r="V103" t="s">
        <v>98</v>
      </c>
      <c r="W103" t="s">
        <v>97</v>
      </c>
      <c r="X103">
        <v>1</v>
      </c>
      <c r="Y103" t="s">
        <v>96</v>
      </c>
      <c r="AF103">
        <v>19613532</v>
      </c>
      <c r="AI103">
        <v>0</v>
      </c>
    </row>
    <row r="104" spans="1:35" x14ac:dyDescent="0.35">
      <c r="A104" t="s">
        <v>102</v>
      </c>
      <c r="B104">
        <v>2016</v>
      </c>
      <c r="C104">
        <v>2016</v>
      </c>
      <c r="D104">
        <v>2016</v>
      </c>
      <c r="E104">
        <v>0</v>
      </c>
      <c r="F104">
        <v>0</v>
      </c>
      <c r="G104">
        <v>2</v>
      </c>
      <c r="H104" t="s">
        <v>101</v>
      </c>
      <c r="I104">
        <v>12</v>
      </c>
      <c r="J104" t="s">
        <v>0</v>
      </c>
      <c r="K104" t="s">
        <v>198</v>
      </c>
      <c r="L104">
        <v>728</v>
      </c>
      <c r="M104" t="s">
        <v>44</v>
      </c>
      <c r="N104" t="s">
        <v>99</v>
      </c>
      <c r="V104" t="s">
        <v>98</v>
      </c>
      <c r="W104" t="s">
        <v>97</v>
      </c>
      <c r="X104">
        <v>1</v>
      </c>
      <c r="Y104" t="s">
        <v>96</v>
      </c>
      <c r="AF104">
        <v>19868078</v>
      </c>
      <c r="AI104">
        <v>0</v>
      </c>
    </row>
    <row r="105" spans="1:35" x14ac:dyDescent="0.35">
      <c r="A105" t="s">
        <v>102</v>
      </c>
      <c r="B105">
        <v>2016</v>
      </c>
      <c r="C105">
        <v>2016</v>
      </c>
      <c r="D105">
        <v>2016</v>
      </c>
      <c r="E105">
        <v>0</v>
      </c>
      <c r="F105">
        <v>0</v>
      </c>
      <c r="G105">
        <v>2</v>
      </c>
      <c r="H105" t="s">
        <v>101</v>
      </c>
      <c r="I105">
        <v>32</v>
      </c>
      <c r="J105" t="s">
        <v>197</v>
      </c>
      <c r="K105" t="s">
        <v>196</v>
      </c>
      <c r="L105">
        <v>728</v>
      </c>
      <c r="M105" t="s">
        <v>44</v>
      </c>
      <c r="N105" t="s">
        <v>99</v>
      </c>
      <c r="V105" t="s">
        <v>98</v>
      </c>
      <c r="W105" t="s">
        <v>97</v>
      </c>
      <c r="X105">
        <v>1</v>
      </c>
      <c r="Y105" t="s">
        <v>96</v>
      </c>
      <c r="AF105">
        <v>29577</v>
      </c>
      <c r="AI105">
        <v>0</v>
      </c>
    </row>
    <row r="106" spans="1:35" x14ac:dyDescent="0.35">
      <c r="A106" t="s">
        <v>102</v>
      </c>
      <c r="B106">
        <v>2016</v>
      </c>
      <c r="C106">
        <v>2016</v>
      </c>
      <c r="D106">
        <v>2016</v>
      </c>
      <c r="E106">
        <v>0</v>
      </c>
      <c r="F106">
        <v>0</v>
      </c>
      <c r="G106">
        <v>2</v>
      </c>
      <c r="H106" t="s">
        <v>101</v>
      </c>
      <c r="I106">
        <v>36</v>
      </c>
      <c r="J106" t="s">
        <v>195</v>
      </c>
      <c r="K106" t="s">
        <v>194</v>
      </c>
      <c r="L106">
        <v>728</v>
      </c>
      <c r="M106" t="s">
        <v>44</v>
      </c>
      <c r="N106" t="s">
        <v>99</v>
      </c>
      <c r="V106" t="s">
        <v>98</v>
      </c>
      <c r="W106" t="s">
        <v>97</v>
      </c>
      <c r="X106">
        <v>1</v>
      </c>
      <c r="Y106" t="s">
        <v>96</v>
      </c>
      <c r="AF106">
        <v>210579</v>
      </c>
      <c r="AI106">
        <v>0</v>
      </c>
    </row>
    <row r="107" spans="1:35" x14ac:dyDescent="0.35">
      <c r="A107" t="s">
        <v>102</v>
      </c>
      <c r="B107">
        <v>2016</v>
      </c>
      <c r="C107">
        <v>2016</v>
      </c>
      <c r="D107">
        <v>2016</v>
      </c>
      <c r="E107">
        <v>0</v>
      </c>
      <c r="F107">
        <v>0</v>
      </c>
      <c r="G107">
        <v>2</v>
      </c>
      <c r="H107" t="s">
        <v>101</v>
      </c>
      <c r="I107">
        <v>40</v>
      </c>
      <c r="J107" t="s">
        <v>193</v>
      </c>
      <c r="K107" t="s">
        <v>192</v>
      </c>
      <c r="L107">
        <v>728</v>
      </c>
      <c r="M107" t="s">
        <v>44</v>
      </c>
      <c r="N107" t="s">
        <v>99</v>
      </c>
      <c r="V107" t="s">
        <v>98</v>
      </c>
      <c r="W107" t="s">
        <v>97</v>
      </c>
      <c r="X107">
        <v>1</v>
      </c>
      <c r="Y107" t="s">
        <v>96</v>
      </c>
      <c r="AF107">
        <v>2111553</v>
      </c>
      <c r="AI107">
        <v>0</v>
      </c>
    </row>
    <row r="108" spans="1:35" x14ac:dyDescent="0.35">
      <c r="A108" t="s">
        <v>102</v>
      </c>
      <c r="B108">
        <v>2016</v>
      </c>
      <c r="C108">
        <v>2016</v>
      </c>
      <c r="D108">
        <v>2016</v>
      </c>
      <c r="E108">
        <v>0</v>
      </c>
      <c r="F108">
        <v>0</v>
      </c>
      <c r="G108">
        <v>2</v>
      </c>
      <c r="H108" t="s">
        <v>101</v>
      </c>
      <c r="I108">
        <v>56</v>
      </c>
      <c r="J108" t="s">
        <v>191</v>
      </c>
      <c r="K108" t="s">
        <v>190</v>
      </c>
      <c r="L108">
        <v>728</v>
      </c>
      <c r="M108" t="s">
        <v>44</v>
      </c>
      <c r="N108" t="s">
        <v>99</v>
      </c>
      <c r="V108" t="s">
        <v>98</v>
      </c>
      <c r="W108" t="s">
        <v>97</v>
      </c>
      <c r="X108">
        <v>1</v>
      </c>
      <c r="Y108" t="s">
        <v>96</v>
      </c>
      <c r="AF108">
        <v>2525593</v>
      </c>
      <c r="AI108">
        <v>0</v>
      </c>
    </row>
    <row r="109" spans="1:35" x14ac:dyDescent="0.35">
      <c r="A109" t="s">
        <v>102</v>
      </c>
      <c r="B109">
        <v>2016</v>
      </c>
      <c r="C109">
        <v>2016</v>
      </c>
      <c r="D109">
        <v>2016</v>
      </c>
      <c r="E109">
        <v>0</v>
      </c>
      <c r="F109">
        <v>0</v>
      </c>
      <c r="G109">
        <v>2</v>
      </c>
      <c r="H109" t="s">
        <v>101</v>
      </c>
      <c r="I109">
        <v>76</v>
      </c>
      <c r="J109" t="s">
        <v>189</v>
      </c>
      <c r="K109" t="s">
        <v>188</v>
      </c>
      <c r="L109">
        <v>728</v>
      </c>
      <c r="M109" t="s">
        <v>44</v>
      </c>
      <c r="N109" t="s">
        <v>99</v>
      </c>
      <c r="V109" t="s">
        <v>98</v>
      </c>
      <c r="W109" t="s">
        <v>97</v>
      </c>
      <c r="X109">
        <v>1</v>
      </c>
      <c r="Y109" t="s">
        <v>96</v>
      </c>
      <c r="AF109">
        <v>665278</v>
      </c>
      <c r="AI109">
        <v>0</v>
      </c>
    </row>
    <row r="110" spans="1:35" x14ac:dyDescent="0.35">
      <c r="A110" t="s">
        <v>102</v>
      </c>
      <c r="B110">
        <v>2016</v>
      </c>
      <c r="C110">
        <v>2016</v>
      </c>
      <c r="D110">
        <v>2016</v>
      </c>
      <c r="E110">
        <v>0</v>
      </c>
      <c r="F110">
        <v>0</v>
      </c>
      <c r="G110">
        <v>2</v>
      </c>
      <c r="H110" t="s">
        <v>101</v>
      </c>
      <c r="I110">
        <v>124</v>
      </c>
      <c r="J110" t="s">
        <v>187</v>
      </c>
      <c r="K110" t="s">
        <v>186</v>
      </c>
      <c r="L110">
        <v>728</v>
      </c>
      <c r="M110" t="s">
        <v>44</v>
      </c>
      <c r="N110" t="s">
        <v>99</v>
      </c>
      <c r="V110" t="s">
        <v>98</v>
      </c>
      <c r="W110" t="s">
        <v>97</v>
      </c>
      <c r="X110">
        <v>1</v>
      </c>
      <c r="Y110" t="s">
        <v>96</v>
      </c>
      <c r="AF110">
        <v>1317663</v>
      </c>
      <c r="AI110">
        <v>0</v>
      </c>
    </row>
    <row r="111" spans="1:35" x14ac:dyDescent="0.35">
      <c r="A111" t="s">
        <v>102</v>
      </c>
      <c r="B111">
        <v>2016</v>
      </c>
      <c r="C111">
        <v>2016</v>
      </c>
      <c r="D111">
        <v>2016</v>
      </c>
      <c r="E111">
        <v>0</v>
      </c>
      <c r="F111">
        <v>0</v>
      </c>
      <c r="G111">
        <v>2</v>
      </c>
      <c r="H111" t="s">
        <v>101</v>
      </c>
      <c r="I111">
        <v>156</v>
      </c>
      <c r="J111" t="s">
        <v>185</v>
      </c>
      <c r="K111" t="s">
        <v>184</v>
      </c>
      <c r="L111">
        <v>728</v>
      </c>
      <c r="M111" t="s">
        <v>44</v>
      </c>
      <c r="N111" t="s">
        <v>99</v>
      </c>
      <c r="V111" t="s">
        <v>98</v>
      </c>
      <c r="W111" t="s">
        <v>97</v>
      </c>
      <c r="X111">
        <v>1</v>
      </c>
      <c r="Y111" t="s">
        <v>96</v>
      </c>
      <c r="AF111">
        <v>46253291</v>
      </c>
      <c r="AI111">
        <v>0</v>
      </c>
    </row>
    <row r="112" spans="1:35" x14ac:dyDescent="0.35">
      <c r="A112" t="s">
        <v>102</v>
      </c>
      <c r="B112">
        <v>2016</v>
      </c>
      <c r="C112">
        <v>2016</v>
      </c>
      <c r="D112">
        <v>2016</v>
      </c>
      <c r="E112">
        <v>0</v>
      </c>
      <c r="F112">
        <v>0</v>
      </c>
      <c r="G112">
        <v>2</v>
      </c>
      <c r="H112" t="s">
        <v>101</v>
      </c>
      <c r="I112">
        <v>191</v>
      </c>
      <c r="J112" t="s">
        <v>183</v>
      </c>
      <c r="K112" t="s">
        <v>182</v>
      </c>
      <c r="L112">
        <v>728</v>
      </c>
      <c r="M112" t="s">
        <v>44</v>
      </c>
      <c r="N112" t="s">
        <v>99</v>
      </c>
      <c r="V112" t="s">
        <v>98</v>
      </c>
      <c r="W112" t="s">
        <v>97</v>
      </c>
      <c r="X112">
        <v>1</v>
      </c>
      <c r="Y112" t="s">
        <v>96</v>
      </c>
      <c r="AF112">
        <v>374696</v>
      </c>
      <c r="AI112">
        <v>0</v>
      </c>
    </row>
    <row r="113" spans="1:35" x14ac:dyDescent="0.35">
      <c r="A113" t="s">
        <v>102</v>
      </c>
      <c r="B113">
        <v>2016</v>
      </c>
      <c r="C113">
        <v>2016</v>
      </c>
      <c r="D113">
        <v>2016</v>
      </c>
      <c r="E113">
        <v>0</v>
      </c>
      <c r="F113">
        <v>0</v>
      </c>
      <c r="G113">
        <v>2</v>
      </c>
      <c r="H113" t="s">
        <v>101</v>
      </c>
      <c r="I113">
        <v>196</v>
      </c>
      <c r="J113" t="s">
        <v>181</v>
      </c>
      <c r="K113" t="s">
        <v>180</v>
      </c>
      <c r="L113">
        <v>728</v>
      </c>
      <c r="M113" t="s">
        <v>44</v>
      </c>
      <c r="N113" t="s">
        <v>99</v>
      </c>
      <c r="V113" t="s">
        <v>98</v>
      </c>
      <c r="W113" t="s">
        <v>97</v>
      </c>
      <c r="X113">
        <v>1</v>
      </c>
      <c r="Y113" t="s">
        <v>96</v>
      </c>
      <c r="AF113">
        <v>588403</v>
      </c>
      <c r="AI113">
        <v>0</v>
      </c>
    </row>
    <row r="114" spans="1:35" x14ac:dyDescent="0.35">
      <c r="A114" t="s">
        <v>102</v>
      </c>
      <c r="B114">
        <v>2016</v>
      </c>
      <c r="C114">
        <v>2016</v>
      </c>
      <c r="D114">
        <v>2016</v>
      </c>
      <c r="E114">
        <v>0</v>
      </c>
      <c r="F114">
        <v>0</v>
      </c>
      <c r="G114">
        <v>2</v>
      </c>
      <c r="H114" t="s">
        <v>101</v>
      </c>
      <c r="I114">
        <v>203</v>
      </c>
      <c r="J114" t="s">
        <v>179</v>
      </c>
      <c r="K114" t="s">
        <v>178</v>
      </c>
      <c r="L114">
        <v>728</v>
      </c>
      <c r="M114" t="s">
        <v>44</v>
      </c>
      <c r="N114" t="s">
        <v>99</v>
      </c>
      <c r="V114" t="s">
        <v>98</v>
      </c>
      <c r="W114" t="s">
        <v>97</v>
      </c>
      <c r="X114">
        <v>1</v>
      </c>
      <c r="Y114" t="s">
        <v>96</v>
      </c>
      <c r="AF114">
        <v>57690</v>
      </c>
      <c r="AI114">
        <v>0</v>
      </c>
    </row>
    <row r="115" spans="1:35" x14ac:dyDescent="0.35">
      <c r="A115" t="s">
        <v>102</v>
      </c>
      <c r="B115">
        <v>2016</v>
      </c>
      <c r="C115">
        <v>2016</v>
      </c>
      <c r="D115">
        <v>2016</v>
      </c>
      <c r="E115">
        <v>0</v>
      </c>
      <c r="F115">
        <v>0</v>
      </c>
      <c r="G115">
        <v>2</v>
      </c>
      <c r="H115" t="s">
        <v>101</v>
      </c>
      <c r="I115">
        <v>208</v>
      </c>
      <c r="J115" t="s">
        <v>177</v>
      </c>
      <c r="K115" t="s">
        <v>176</v>
      </c>
      <c r="L115">
        <v>728</v>
      </c>
      <c r="M115" t="s">
        <v>44</v>
      </c>
      <c r="N115" t="s">
        <v>99</v>
      </c>
      <c r="V115" t="s">
        <v>98</v>
      </c>
      <c r="W115" t="s">
        <v>97</v>
      </c>
      <c r="X115">
        <v>1</v>
      </c>
      <c r="Y115" t="s">
        <v>96</v>
      </c>
      <c r="AF115">
        <v>4514656</v>
      </c>
      <c r="AI115">
        <v>0</v>
      </c>
    </row>
    <row r="116" spans="1:35" x14ac:dyDescent="0.35">
      <c r="A116" t="s">
        <v>102</v>
      </c>
      <c r="B116">
        <v>2016</v>
      </c>
      <c r="C116">
        <v>2016</v>
      </c>
      <c r="D116">
        <v>2016</v>
      </c>
      <c r="E116">
        <v>0</v>
      </c>
      <c r="F116">
        <v>0</v>
      </c>
      <c r="G116">
        <v>2</v>
      </c>
      <c r="H116" t="s">
        <v>101</v>
      </c>
      <c r="I116">
        <v>233</v>
      </c>
      <c r="J116" t="s">
        <v>175</v>
      </c>
      <c r="K116" t="s">
        <v>174</v>
      </c>
      <c r="L116">
        <v>728</v>
      </c>
      <c r="M116" t="s">
        <v>44</v>
      </c>
      <c r="N116" t="s">
        <v>99</v>
      </c>
      <c r="V116" t="s">
        <v>98</v>
      </c>
      <c r="W116" t="s">
        <v>97</v>
      </c>
      <c r="X116">
        <v>1</v>
      </c>
      <c r="Y116" t="s">
        <v>96</v>
      </c>
      <c r="AF116">
        <v>3910</v>
      </c>
      <c r="AI116">
        <v>0</v>
      </c>
    </row>
    <row r="117" spans="1:35" x14ac:dyDescent="0.35">
      <c r="A117" t="s">
        <v>102</v>
      </c>
      <c r="B117">
        <v>2016</v>
      </c>
      <c r="C117">
        <v>2016</v>
      </c>
      <c r="D117">
        <v>2016</v>
      </c>
      <c r="E117">
        <v>0</v>
      </c>
      <c r="F117">
        <v>0</v>
      </c>
      <c r="G117">
        <v>2</v>
      </c>
      <c r="H117" t="s">
        <v>101</v>
      </c>
      <c r="I117">
        <v>246</v>
      </c>
      <c r="J117" t="s">
        <v>173</v>
      </c>
      <c r="K117" t="s">
        <v>172</v>
      </c>
      <c r="L117">
        <v>728</v>
      </c>
      <c r="M117" t="s">
        <v>44</v>
      </c>
      <c r="N117" t="s">
        <v>99</v>
      </c>
      <c r="V117" t="s">
        <v>98</v>
      </c>
      <c r="W117" t="s">
        <v>97</v>
      </c>
      <c r="X117">
        <v>1</v>
      </c>
      <c r="Y117" t="s">
        <v>96</v>
      </c>
      <c r="AF117">
        <v>6471</v>
      </c>
      <c r="AI117">
        <v>0</v>
      </c>
    </row>
    <row r="118" spans="1:35" x14ac:dyDescent="0.35">
      <c r="A118" t="s">
        <v>102</v>
      </c>
      <c r="B118">
        <v>2016</v>
      </c>
      <c r="C118">
        <v>2016</v>
      </c>
      <c r="D118">
        <v>2016</v>
      </c>
      <c r="E118">
        <v>0</v>
      </c>
      <c r="F118">
        <v>0</v>
      </c>
      <c r="G118">
        <v>2</v>
      </c>
      <c r="H118" t="s">
        <v>101</v>
      </c>
      <c r="I118">
        <v>251</v>
      </c>
      <c r="J118" t="s">
        <v>171</v>
      </c>
      <c r="K118" t="s">
        <v>170</v>
      </c>
      <c r="L118">
        <v>728</v>
      </c>
      <c r="M118" t="s">
        <v>44</v>
      </c>
      <c r="N118" t="s">
        <v>99</v>
      </c>
      <c r="V118" t="s">
        <v>98</v>
      </c>
      <c r="W118" t="s">
        <v>97</v>
      </c>
      <c r="X118">
        <v>1</v>
      </c>
      <c r="Y118" t="s">
        <v>96</v>
      </c>
      <c r="AF118">
        <v>2059763</v>
      </c>
      <c r="AI118">
        <v>0</v>
      </c>
    </row>
    <row r="119" spans="1:35" x14ac:dyDescent="0.35">
      <c r="A119" t="s">
        <v>102</v>
      </c>
      <c r="B119">
        <v>2016</v>
      </c>
      <c r="C119">
        <v>2016</v>
      </c>
      <c r="D119">
        <v>2016</v>
      </c>
      <c r="E119">
        <v>0</v>
      </c>
      <c r="F119">
        <v>0</v>
      </c>
      <c r="G119">
        <v>2</v>
      </c>
      <c r="H119" t="s">
        <v>101</v>
      </c>
      <c r="I119">
        <v>276</v>
      </c>
      <c r="J119" t="s">
        <v>169</v>
      </c>
      <c r="K119" t="s">
        <v>168</v>
      </c>
      <c r="L119">
        <v>728</v>
      </c>
      <c r="M119" t="s">
        <v>44</v>
      </c>
      <c r="N119" t="s">
        <v>99</v>
      </c>
      <c r="V119" t="s">
        <v>98</v>
      </c>
      <c r="W119" t="s">
        <v>97</v>
      </c>
      <c r="X119">
        <v>1</v>
      </c>
      <c r="Y119" t="s">
        <v>96</v>
      </c>
      <c r="AF119">
        <v>5663255</v>
      </c>
      <c r="AI119">
        <v>0</v>
      </c>
    </row>
    <row r="120" spans="1:35" x14ac:dyDescent="0.35">
      <c r="A120" t="s">
        <v>102</v>
      </c>
      <c r="B120">
        <v>2016</v>
      </c>
      <c r="C120">
        <v>2016</v>
      </c>
      <c r="D120">
        <v>2016</v>
      </c>
      <c r="E120">
        <v>0</v>
      </c>
      <c r="F120">
        <v>0</v>
      </c>
      <c r="G120">
        <v>2</v>
      </c>
      <c r="H120" t="s">
        <v>101</v>
      </c>
      <c r="I120">
        <v>300</v>
      </c>
      <c r="J120" t="s">
        <v>167</v>
      </c>
      <c r="K120" t="s">
        <v>166</v>
      </c>
      <c r="L120">
        <v>728</v>
      </c>
      <c r="M120" t="s">
        <v>44</v>
      </c>
      <c r="N120" t="s">
        <v>99</v>
      </c>
      <c r="V120" t="s">
        <v>98</v>
      </c>
      <c r="W120" t="s">
        <v>97</v>
      </c>
      <c r="X120">
        <v>1</v>
      </c>
      <c r="Y120" t="s">
        <v>96</v>
      </c>
      <c r="AF120">
        <v>14728</v>
      </c>
      <c r="AI120">
        <v>0</v>
      </c>
    </row>
    <row r="121" spans="1:35" x14ac:dyDescent="0.35">
      <c r="A121" t="s">
        <v>102</v>
      </c>
      <c r="B121">
        <v>2016</v>
      </c>
      <c r="C121">
        <v>2016</v>
      </c>
      <c r="D121">
        <v>2016</v>
      </c>
      <c r="E121">
        <v>0</v>
      </c>
      <c r="F121">
        <v>0</v>
      </c>
      <c r="G121">
        <v>2</v>
      </c>
      <c r="H121" t="s">
        <v>101</v>
      </c>
      <c r="I121">
        <v>344</v>
      </c>
      <c r="J121" t="s">
        <v>165</v>
      </c>
      <c r="K121" t="s">
        <v>164</v>
      </c>
      <c r="L121">
        <v>728</v>
      </c>
      <c r="M121" t="s">
        <v>44</v>
      </c>
      <c r="N121" t="s">
        <v>99</v>
      </c>
      <c r="V121" t="s">
        <v>98</v>
      </c>
      <c r="W121" t="s">
        <v>97</v>
      </c>
      <c r="X121">
        <v>1</v>
      </c>
      <c r="Y121" t="s">
        <v>96</v>
      </c>
      <c r="AB121">
        <v>0</v>
      </c>
      <c r="AD121">
        <v>0</v>
      </c>
      <c r="AF121">
        <v>2418890</v>
      </c>
      <c r="AI121">
        <v>0</v>
      </c>
    </row>
    <row r="122" spans="1:35" x14ac:dyDescent="0.35">
      <c r="A122" t="s">
        <v>102</v>
      </c>
      <c r="B122">
        <v>2016</v>
      </c>
      <c r="C122">
        <v>2016</v>
      </c>
      <c r="D122">
        <v>2016</v>
      </c>
      <c r="E122">
        <v>0</v>
      </c>
      <c r="F122">
        <v>0</v>
      </c>
      <c r="G122">
        <v>2</v>
      </c>
      <c r="H122" t="s">
        <v>101</v>
      </c>
      <c r="I122">
        <v>372</v>
      </c>
      <c r="J122" t="s">
        <v>163</v>
      </c>
      <c r="K122" t="s">
        <v>162</v>
      </c>
      <c r="L122">
        <v>728</v>
      </c>
      <c r="M122" t="s">
        <v>44</v>
      </c>
      <c r="N122" t="s">
        <v>99</v>
      </c>
      <c r="V122" t="s">
        <v>98</v>
      </c>
      <c r="W122" t="s">
        <v>97</v>
      </c>
      <c r="X122">
        <v>1</v>
      </c>
      <c r="Y122" t="s">
        <v>96</v>
      </c>
      <c r="AB122">
        <v>0</v>
      </c>
      <c r="AD122">
        <v>0</v>
      </c>
      <c r="AF122">
        <v>165722</v>
      </c>
      <c r="AI122">
        <v>0</v>
      </c>
    </row>
    <row r="123" spans="1:35" x14ac:dyDescent="0.35">
      <c r="A123" t="s">
        <v>102</v>
      </c>
      <c r="B123">
        <v>2016</v>
      </c>
      <c r="C123">
        <v>2016</v>
      </c>
      <c r="D123">
        <v>2016</v>
      </c>
      <c r="E123">
        <v>0</v>
      </c>
      <c r="F123">
        <v>0</v>
      </c>
      <c r="G123">
        <v>2</v>
      </c>
      <c r="H123" t="s">
        <v>101</v>
      </c>
      <c r="I123">
        <v>376</v>
      </c>
      <c r="J123" t="s">
        <v>161</v>
      </c>
      <c r="K123" t="s">
        <v>160</v>
      </c>
      <c r="L123">
        <v>728</v>
      </c>
      <c r="M123" t="s">
        <v>44</v>
      </c>
      <c r="N123" t="s">
        <v>99</v>
      </c>
      <c r="V123" t="s">
        <v>98</v>
      </c>
      <c r="W123" t="s">
        <v>97</v>
      </c>
      <c r="X123">
        <v>1</v>
      </c>
      <c r="Y123" t="s">
        <v>96</v>
      </c>
      <c r="AF123">
        <v>11000</v>
      </c>
      <c r="AI123">
        <v>0</v>
      </c>
    </row>
    <row r="124" spans="1:35" x14ac:dyDescent="0.35">
      <c r="A124" t="s">
        <v>102</v>
      </c>
      <c r="B124">
        <v>2016</v>
      </c>
      <c r="C124">
        <v>2016</v>
      </c>
      <c r="D124">
        <v>2016</v>
      </c>
      <c r="E124">
        <v>0</v>
      </c>
      <c r="F124">
        <v>0</v>
      </c>
      <c r="G124">
        <v>2</v>
      </c>
      <c r="H124" t="s">
        <v>101</v>
      </c>
      <c r="I124">
        <v>381</v>
      </c>
      <c r="J124" t="s">
        <v>159</v>
      </c>
      <c r="K124" t="s">
        <v>158</v>
      </c>
      <c r="L124">
        <v>728</v>
      </c>
      <c r="M124" t="s">
        <v>44</v>
      </c>
      <c r="N124" t="s">
        <v>99</v>
      </c>
      <c r="V124" t="s">
        <v>98</v>
      </c>
      <c r="W124" t="s">
        <v>97</v>
      </c>
      <c r="X124">
        <v>1</v>
      </c>
      <c r="Y124" t="s">
        <v>96</v>
      </c>
      <c r="AF124">
        <v>1019978</v>
      </c>
      <c r="AI124">
        <v>0</v>
      </c>
    </row>
    <row r="125" spans="1:35" x14ac:dyDescent="0.35">
      <c r="A125" t="s">
        <v>102</v>
      </c>
      <c r="B125">
        <v>2016</v>
      </c>
      <c r="C125">
        <v>2016</v>
      </c>
      <c r="D125">
        <v>2016</v>
      </c>
      <c r="E125">
        <v>0</v>
      </c>
      <c r="F125">
        <v>0</v>
      </c>
      <c r="G125">
        <v>2</v>
      </c>
      <c r="H125" t="s">
        <v>101</v>
      </c>
      <c r="I125">
        <v>392</v>
      </c>
      <c r="J125" t="s">
        <v>157</v>
      </c>
      <c r="K125" t="s">
        <v>156</v>
      </c>
      <c r="L125">
        <v>728</v>
      </c>
      <c r="M125" t="s">
        <v>44</v>
      </c>
      <c r="N125" t="s">
        <v>99</v>
      </c>
      <c r="V125" t="s">
        <v>98</v>
      </c>
      <c r="W125" t="s">
        <v>97</v>
      </c>
      <c r="X125">
        <v>1</v>
      </c>
      <c r="Y125" t="s">
        <v>96</v>
      </c>
      <c r="AF125">
        <v>9172982</v>
      </c>
      <c r="AI125">
        <v>0</v>
      </c>
    </row>
    <row r="126" spans="1:35" x14ac:dyDescent="0.35">
      <c r="A126" t="s">
        <v>102</v>
      </c>
      <c r="B126">
        <v>2016</v>
      </c>
      <c r="C126">
        <v>2016</v>
      </c>
      <c r="D126">
        <v>2016</v>
      </c>
      <c r="E126">
        <v>0</v>
      </c>
      <c r="F126">
        <v>0</v>
      </c>
      <c r="G126">
        <v>2</v>
      </c>
      <c r="H126" t="s">
        <v>101</v>
      </c>
      <c r="I126">
        <v>400</v>
      </c>
      <c r="J126" t="s">
        <v>155</v>
      </c>
      <c r="K126" t="s">
        <v>154</v>
      </c>
      <c r="L126">
        <v>728</v>
      </c>
      <c r="M126" t="s">
        <v>44</v>
      </c>
      <c r="N126" t="s">
        <v>99</v>
      </c>
      <c r="V126" t="s">
        <v>98</v>
      </c>
      <c r="W126" t="s">
        <v>97</v>
      </c>
      <c r="X126">
        <v>1</v>
      </c>
      <c r="Y126" t="s">
        <v>96</v>
      </c>
      <c r="AF126">
        <v>394945</v>
      </c>
      <c r="AI126">
        <v>0</v>
      </c>
    </row>
    <row r="127" spans="1:35" x14ac:dyDescent="0.35">
      <c r="A127" t="s">
        <v>102</v>
      </c>
      <c r="B127">
        <v>2016</v>
      </c>
      <c r="C127">
        <v>2016</v>
      </c>
      <c r="D127">
        <v>2016</v>
      </c>
      <c r="E127">
        <v>0</v>
      </c>
      <c r="F127">
        <v>0</v>
      </c>
      <c r="G127">
        <v>2</v>
      </c>
      <c r="H127" t="s">
        <v>101</v>
      </c>
      <c r="I127">
        <v>410</v>
      </c>
      <c r="J127" t="s">
        <v>153</v>
      </c>
      <c r="K127" t="s">
        <v>152</v>
      </c>
      <c r="L127">
        <v>728</v>
      </c>
      <c r="M127" t="s">
        <v>44</v>
      </c>
      <c r="N127" t="s">
        <v>99</v>
      </c>
      <c r="V127" t="s">
        <v>98</v>
      </c>
      <c r="W127" t="s">
        <v>97</v>
      </c>
      <c r="X127">
        <v>1</v>
      </c>
      <c r="Y127" t="s">
        <v>96</v>
      </c>
      <c r="AF127">
        <v>148976</v>
      </c>
      <c r="AI127">
        <v>0</v>
      </c>
    </row>
    <row r="128" spans="1:35" x14ac:dyDescent="0.35">
      <c r="A128" t="s">
        <v>102</v>
      </c>
      <c r="B128">
        <v>2016</v>
      </c>
      <c r="C128">
        <v>2016</v>
      </c>
      <c r="D128">
        <v>2016</v>
      </c>
      <c r="E128">
        <v>0</v>
      </c>
      <c r="F128">
        <v>0</v>
      </c>
      <c r="G128">
        <v>2</v>
      </c>
      <c r="H128" t="s">
        <v>101</v>
      </c>
      <c r="I128">
        <v>428</v>
      </c>
      <c r="J128" t="s">
        <v>151</v>
      </c>
      <c r="K128" t="s">
        <v>150</v>
      </c>
      <c r="L128">
        <v>728</v>
      </c>
      <c r="M128" t="s">
        <v>44</v>
      </c>
      <c r="N128" t="s">
        <v>99</v>
      </c>
      <c r="V128" t="s">
        <v>98</v>
      </c>
      <c r="W128" t="s">
        <v>97</v>
      </c>
      <c r="X128">
        <v>1</v>
      </c>
      <c r="Y128" t="s">
        <v>96</v>
      </c>
      <c r="AF128">
        <v>20658</v>
      </c>
      <c r="AI128">
        <v>0</v>
      </c>
    </row>
    <row r="129" spans="1:35" x14ac:dyDescent="0.35">
      <c r="A129" t="s">
        <v>102</v>
      </c>
      <c r="B129">
        <v>2016</v>
      </c>
      <c r="C129">
        <v>2016</v>
      </c>
      <c r="D129">
        <v>2016</v>
      </c>
      <c r="E129">
        <v>0</v>
      </c>
      <c r="F129">
        <v>0</v>
      </c>
      <c r="G129">
        <v>2</v>
      </c>
      <c r="H129" t="s">
        <v>101</v>
      </c>
      <c r="I129">
        <v>458</v>
      </c>
      <c r="J129" t="s">
        <v>149</v>
      </c>
      <c r="K129" t="s">
        <v>148</v>
      </c>
      <c r="L129">
        <v>728</v>
      </c>
      <c r="M129" t="s">
        <v>44</v>
      </c>
      <c r="N129" t="s">
        <v>99</v>
      </c>
      <c r="V129" t="s">
        <v>98</v>
      </c>
      <c r="W129" t="s">
        <v>97</v>
      </c>
      <c r="X129">
        <v>1</v>
      </c>
      <c r="Y129" t="s">
        <v>96</v>
      </c>
      <c r="AF129">
        <v>4247</v>
      </c>
      <c r="AI129">
        <v>0</v>
      </c>
    </row>
    <row r="130" spans="1:35" x14ac:dyDescent="0.35">
      <c r="A130" t="s">
        <v>102</v>
      </c>
      <c r="B130">
        <v>2016</v>
      </c>
      <c r="C130">
        <v>2016</v>
      </c>
      <c r="D130">
        <v>2016</v>
      </c>
      <c r="E130">
        <v>0</v>
      </c>
      <c r="F130">
        <v>0</v>
      </c>
      <c r="G130">
        <v>2</v>
      </c>
      <c r="H130" t="s">
        <v>101</v>
      </c>
      <c r="I130">
        <v>470</v>
      </c>
      <c r="J130" t="s">
        <v>147</v>
      </c>
      <c r="K130" t="s">
        <v>146</v>
      </c>
      <c r="L130">
        <v>728</v>
      </c>
      <c r="M130" t="s">
        <v>44</v>
      </c>
      <c r="N130" t="s">
        <v>99</v>
      </c>
      <c r="V130" t="s">
        <v>98</v>
      </c>
      <c r="W130" t="s">
        <v>97</v>
      </c>
      <c r="X130">
        <v>1</v>
      </c>
      <c r="Y130" t="s">
        <v>96</v>
      </c>
      <c r="AF130">
        <v>599929</v>
      </c>
      <c r="AI130">
        <v>0</v>
      </c>
    </row>
    <row r="131" spans="1:35" x14ac:dyDescent="0.35">
      <c r="A131" t="s">
        <v>102</v>
      </c>
      <c r="B131">
        <v>2016</v>
      </c>
      <c r="C131">
        <v>2016</v>
      </c>
      <c r="D131">
        <v>2016</v>
      </c>
      <c r="E131">
        <v>0</v>
      </c>
      <c r="F131">
        <v>0</v>
      </c>
      <c r="G131">
        <v>2</v>
      </c>
      <c r="H131" t="s">
        <v>101</v>
      </c>
      <c r="I131">
        <v>512</v>
      </c>
      <c r="J131" t="s">
        <v>145</v>
      </c>
      <c r="K131" t="s">
        <v>144</v>
      </c>
      <c r="L131">
        <v>728</v>
      </c>
      <c r="M131" t="s">
        <v>44</v>
      </c>
      <c r="N131" t="s">
        <v>99</v>
      </c>
      <c r="V131" t="s">
        <v>98</v>
      </c>
      <c r="W131" t="s">
        <v>97</v>
      </c>
      <c r="X131">
        <v>1</v>
      </c>
      <c r="Y131" t="s">
        <v>96</v>
      </c>
      <c r="AF131">
        <v>51987</v>
      </c>
      <c r="AI131">
        <v>0</v>
      </c>
    </row>
    <row r="132" spans="1:35" x14ac:dyDescent="0.35">
      <c r="A132" t="s">
        <v>102</v>
      </c>
      <c r="B132">
        <v>2016</v>
      </c>
      <c r="C132">
        <v>2016</v>
      </c>
      <c r="D132">
        <v>2016</v>
      </c>
      <c r="E132">
        <v>0</v>
      </c>
      <c r="F132">
        <v>0</v>
      </c>
      <c r="G132">
        <v>2</v>
      </c>
      <c r="H132" t="s">
        <v>101</v>
      </c>
      <c r="I132">
        <v>528</v>
      </c>
      <c r="J132" t="s">
        <v>143</v>
      </c>
      <c r="K132" t="s">
        <v>142</v>
      </c>
      <c r="L132">
        <v>728</v>
      </c>
      <c r="M132" t="s">
        <v>44</v>
      </c>
      <c r="N132" t="s">
        <v>99</v>
      </c>
      <c r="V132" t="s">
        <v>98</v>
      </c>
      <c r="W132" t="s">
        <v>97</v>
      </c>
      <c r="X132">
        <v>1</v>
      </c>
      <c r="Y132" t="s">
        <v>96</v>
      </c>
      <c r="AF132">
        <v>9812317</v>
      </c>
      <c r="AI132">
        <v>0</v>
      </c>
    </row>
    <row r="133" spans="1:35" x14ac:dyDescent="0.35">
      <c r="A133" t="s">
        <v>102</v>
      </c>
      <c r="B133">
        <v>2016</v>
      </c>
      <c r="C133">
        <v>2016</v>
      </c>
      <c r="D133">
        <v>2016</v>
      </c>
      <c r="E133">
        <v>0</v>
      </c>
      <c r="F133">
        <v>0</v>
      </c>
      <c r="G133">
        <v>2</v>
      </c>
      <c r="H133" t="s">
        <v>101</v>
      </c>
      <c r="I133">
        <v>554</v>
      </c>
      <c r="J133" t="s">
        <v>141</v>
      </c>
      <c r="K133" t="s">
        <v>140</v>
      </c>
      <c r="L133">
        <v>728</v>
      </c>
      <c r="M133" t="s">
        <v>44</v>
      </c>
      <c r="N133" t="s">
        <v>99</v>
      </c>
      <c r="V133" t="s">
        <v>98</v>
      </c>
      <c r="W133" t="s">
        <v>97</v>
      </c>
      <c r="X133">
        <v>1</v>
      </c>
      <c r="Y133" t="s">
        <v>96</v>
      </c>
      <c r="AF133">
        <v>940</v>
      </c>
      <c r="AI133">
        <v>0</v>
      </c>
    </row>
    <row r="134" spans="1:35" x14ac:dyDescent="0.35">
      <c r="A134" t="s">
        <v>102</v>
      </c>
      <c r="B134">
        <v>2016</v>
      </c>
      <c r="C134">
        <v>2016</v>
      </c>
      <c r="D134">
        <v>2016</v>
      </c>
      <c r="E134">
        <v>0</v>
      </c>
      <c r="F134">
        <v>0</v>
      </c>
      <c r="G134">
        <v>2</v>
      </c>
      <c r="H134" t="s">
        <v>101</v>
      </c>
      <c r="I134">
        <v>579</v>
      </c>
      <c r="J134" t="s">
        <v>139</v>
      </c>
      <c r="K134" t="s">
        <v>138</v>
      </c>
      <c r="L134">
        <v>728</v>
      </c>
      <c r="M134" t="s">
        <v>44</v>
      </c>
      <c r="N134" t="s">
        <v>99</v>
      </c>
      <c r="V134" t="s">
        <v>98</v>
      </c>
      <c r="W134" t="s">
        <v>97</v>
      </c>
      <c r="X134">
        <v>1</v>
      </c>
      <c r="Y134" t="s">
        <v>96</v>
      </c>
      <c r="AF134">
        <v>185792</v>
      </c>
      <c r="AI134">
        <v>0</v>
      </c>
    </row>
    <row r="135" spans="1:35" x14ac:dyDescent="0.35">
      <c r="A135" t="s">
        <v>102</v>
      </c>
      <c r="B135">
        <v>2016</v>
      </c>
      <c r="C135">
        <v>2016</v>
      </c>
      <c r="D135">
        <v>2016</v>
      </c>
      <c r="E135">
        <v>0</v>
      </c>
      <c r="F135">
        <v>0</v>
      </c>
      <c r="G135">
        <v>2</v>
      </c>
      <c r="H135" t="s">
        <v>101</v>
      </c>
      <c r="I135">
        <v>586</v>
      </c>
      <c r="J135" t="s">
        <v>137</v>
      </c>
      <c r="K135" t="s">
        <v>136</v>
      </c>
      <c r="L135">
        <v>728</v>
      </c>
      <c r="M135" t="s">
        <v>44</v>
      </c>
      <c r="N135" t="s">
        <v>99</v>
      </c>
      <c r="V135" t="s">
        <v>98</v>
      </c>
      <c r="W135" t="s">
        <v>97</v>
      </c>
      <c r="X135">
        <v>1</v>
      </c>
      <c r="Y135" t="s">
        <v>96</v>
      </c>
      <c r="AF135">
        <v>38359941</v>
      </c>
      <c r="AI135">
        <v>0</v>
      </c>
    </row>
    <row r="136" spans="1:35" x14ac:dyDescent="0.35">
      <c r="A136" t="s">
        <v>102</v>
      </c>
      <c r="B136">
        <v>2016</v>
      </c>
      <c r="C136">
        <v>2016</v>
      </c>
      <c r="D136">
        <v>2016</v>
      </c>
      <c r="E136">
        <v>0</v>
      </c>
      <c r="F136">
        <v>0</v>
      </c>
      <c r="G136">
        <v>2</v>
      </c>
      <c r="H136" t="s">
        <v>101</v>
      </c>
      <c r="I136">
        <v>616</v>
      </c>
      <c r="J136" t="s">
        <v>135</v>
      </c>
      <c r="K136" t="s">
        <v>134</v>
      </c>
      <c r="L136">
        <v>728</v>
      </c>
      <c r="M136" t="s">
        <v>44</v>
      </c>
      <c r="N136" t="s">
        <v>99</v>
      </c>
      <c r="V136" t="s">
        <v>98</v>
      </c>
      <c r="W136" t="s">
        <v>97</v>
      </c>
      <c r="X136">
        <v>1</v>
      </c>
      <c r="Y136" t="s">
        <v>96</v>
      </c>
      <c r="AF136">
        <v>96026</v>
      </c>
      <c r="AI136">
        <v>0</v>
      </c>
    </row>
    <row r="137" spans="1:35" x14ac:dyDescent="0.35">
      <c r="A137" t="s">
        <v>102</v>
      </c>
      <c r="B137">
        <v>2016</v>
      </c>
      <c r="C137">
        <v>2016</v>
      </c>
      <c r="D137">
        <v>2016</v>
      </c>
      <c r="E137">
        <v>0</v>
      </c>
      <c r="F137">
        <v>0</v>
      </c>
      <c r="G137">
        <v>2</v>
      </c>
      <c r="H137" t="s">
        <v>101</v>
      </c>
      <c r="I137">
        <v>620</v>
      </c>
      <c r="J137" t="s">
        <v>133</v>
      </c>
      <c r="K137" t="s">
        <v>132</v>
      </c>
      <c r="L137">
        <v>728</v>
      </c>
      <c r="M137" t="s">
        <v>44</v>
      </c>
      <c r="N137" t="s">
        <v>99</v>
      </c>
      <c r="V137" t="s">
        <v>98</v>
      </c>
      <c r="W137" t="s">
        <v>97</v>
      </c>
      <c r="X137">
        <v>1</v>
      </c>
      <c r="Y137" t="s">
        <v>96</v>
      </c>
      <c r="AF137">
        <v>3104</v>
      </c>
      <c r="AI137">
        <v>0</v>
      </c>
    </row>
    <row r="138" spans="1:35" x14ac:dyDescent="0.35">
      <c r="A138" t="s">
        <v>102</v>
      </c>
      <c r="B138">
        <v>2016</v>
      </c>
      <c r="C138">
        <v>2016</v>
      </c>
      <c r="D138">
        <v>2016</v>
      </c>
      <c r="E138">
        <v>0</v>
      </c>
      <c r="F138">
        <v>0</v>
      </c>
      <c r="G138">
        <v>2</v>
      </c>
      <c r="H138" t="s">
        <v>101</v>
      </c>
      <c r="I138">
        <v>643</v>
      </c>
      <c r="J138" t="s">
        <v>131</v>
      </c>
      <c r="K138" t="s">
        <v>130</v>
      </c>
      <c r="L138">
        <v>728</v>
      </c>
      <c r="M138" t="s">
        <v>44</v>
      </c>
      <c r="N138" t="s">
        <v>99</v>
      </c>
      <c r="V138" t="s">
        <v>98</v>
      </c>
      <c r="W138" t="s">
        <v>97</v>
      </c>
      <c r="X138">
        <v>1</v>
      </c>
      <c r="Y138" t="s">
        <v>96</v>
      </c>
      <c r="AF138">
        <v>740556</v>
      </c>
      <c r="AI138">
        <v>0</v>
      </c>
    </row>
    <row r="139" spans="1:35" x14ac:dyDescent="0.35">
      <c r="A139" t="s">
        <v>102</v>
      </c>
      <c r="B139">
        <v>2016</v>
      </c>
      <c r="C139">
        <v>2016</v>
      </c>
      <c r="D139">
        <v>2016</v>
      </c>
      <c r="E139">
        <v>0</v>
      </c>
      <c r="F139">
        <v>0</v>
      </c>
      <c r="G139">
        <v>2</v>
      </c>
      <c r="H139" t="s">
        <v>101</v>
      </c>
      <c r="I139">
        <v>646</v>
      </c>
      <c r="J139" t="s">
        <v>37</v>
      </c>
      <c r="K139" t="s">
        <v>129</v>
      </c>
      <c r="L139">
        <v>728</v>
      </c>
      <c r="M139" t="s">
        <v>44</v>
      </c>
      <c r="N139" t="s">
        <v>99</v>
      </c>
      <c r="V139" t="s">
        <v>98</v>
      </c>
      <c r="W139" t="s">
        <v>97</v>
      </c>
      <c r="X139">
        <v>1</v>
      </c>
      <c r="Y139" t="s">
        <v>96</v>
      </c>
      <c r="AF139">
        <v>1346797</v>
      </c>
      <c r="AI139">
        <v>0</v>
      </c>
    </row>
    <row r="140" spans="1:35" x14ac:dyDescent="0.35">
      <c r="A140" t="s">
        <v>102</v>
      </c>
      <c r="B140">
        <v>2016</v>
      </c>
      <c r="C140">
        <v>2016</v>
      </c>
      <c r="D140">
        <v>2016</v>
      </c>
      <c r="E140">
        <v>0</v>
      </c>
      <c r="F140">
        <v>0</v>
      </c>
      <c r="G140">
        <v>2</v>
      </c>
      <c r="H140" t="s">
        <v>101</v>
      </c>
      <c r="I140">
        <v>682</v>
      </c>
      <c r="J140" t="s">
        <v>128</v>
      </c>
      <c r="K140" t="s">
        <v>127</v>
      </c>
      <c r="L140">
        <v>728</v>
      </c>
      <c r="M140" t="s">
        <v>44</v>
      </c>
      <c r="N140" t="s">
        <v>99</v>
      </c>
      <c r="V140" t="s">
        <v>98</v>
      </c>
      <c r="W140" t="s">
        <v>97</v>
      </c>
      <c r="X140">
        <v>1</v>
      </c>
      <c r="Y140" t="s">
        <v>96</v>
      </c>
      <c r="AF140">
        <v>89867</v>
      </c>
      <c r="AI140">
        <v>0</v>
      </c>
    </row>
    <row r="141" spans="1:35" x14ac:dyDescent="0.35">
      <c r="A141" t="s">
        <v>102</v>
      </c>
      <c r="B141">
        <v>2016</v>
      </c>
      <c r="C141">
        <v>2016</v>
      </c>
      <c r="D141">
        <v>2016</v>
      </c>
      <c r="E141">
        <v>0</v>
      </c>
      <c r="F141">
        <v>0</v>
      </c>
      <c r="G141">
        <v>2</v>
      </c>
      <c r="H141" t="s">
        <v>101</v>
      </c>
      <c r="I141">
        <v>699</v>
      </c>
      <c r="J141" t="s">
        <v>126</v>
      </c>
      <c r="K141" t="s">
        <v>125</v>
      </c>
      <c r="L141">
        <v>728</v>
      </c>
      <c r="M141" t="s">
        <v>44</v>
      </c>
      <c r="N141" t="s">
        <v>99</v>
      </c>
      <c r="V141" t="s">
        <v>98</v>
      </c>
      <c r="W141" t="s">
        <v>97</v>
      </c>
      <c r="X141">
        <v>1</v>
      </c>
      <c r="Y141" t="s">
        <v>96</v>
      </c>
      <c r="AF141">
        <v>1713984</v>
      </c>
      <c r="AI141">
        <v>0</v>
      </c>
    </row>
    <row r="142" spans="1:35" x14ac:dyDescent="0.35">
      <c r="A142" t="s">
        <v>102</v>
      </c>
      <c r="B142">
        <v>2016</v>
      </c>
      <c r="C142">
        <v>2016</v>
      </c>
      <c r="D142">
        <v>2016</v>
      </c>
      <c r="E142">
        <v>0</v>
      </c>
      <c r="F142">
        <v>0</v>
      </c>
      <c r="G142">
        <v>2</v>
      </c>
      <c r="H142" t="s">
        <v>101</v>
      </c>
      <c r="I142">
        <v>702</v>
      </c>
      <c r="J142" t="s">
        <v>124</v>
      </c>
      <c r="K142" t="s">
        <v>123</v>
      </c>
      <c r="L142">
        <v>728</v>
      </c>
      <c r="M142" t="s">
        <v>44</v>
      </c>
      <c r="N142" t="s">
        <v>99</v>
      </c>
      <c r="V142" t="s">
        <v>98</v>
      </c>
      <c r="W142" t="s">
        <v>97</v>
      </c>
      <c r="X142">
        <v>1</v>
      </c>
      <c r="Y142" t="s">
        <v>96</v>
      </c>
      <c r="AF142">
        <v>1692</v>
      </c>
      <c r="AI142">
        <v>0</v>
      </c>
    </row>
    <row r="143" spans="1:35" x14ac:dyDescent="0.35">
      <c r="A143" t="s">
        <v>102</v>
      </c>
      <c r="B143">
        <v>2016</v>
      </c>
      <c r="C143">
        <v>2016</v>
      </c>
      <c r="D143">
        <v>2016</v>
      </c>
      <c r="E143">
        <v>0</v>
      </c>
      <c r="F143">
        <v>0</v>
      </c>
      <c r="G143">
        <v>2</v>
      </c>
      <c r="H143" t="s">
        <v>101</v>
      </c>
      <c r="I143">
        <v>703</v>
      </c>
      <c r="J143" t="s">
        <v>122</v>
      </c>
      <c r="K143" t="s">
        <v>121</v>
      </c>
      <c r="L143">
        <v>728</v>
      </c>
      <c r="M143" t="s">
        <v>44</v>
      </c>
      <c r="N143" t="s">
        <v>99</v>
      </c>
      <c r="V143" t="s">
        <v>98</v>
      </c>
      <c r="W143" t="s">
        <v>97</v>
      </c>
      <c r="X143">
        <v>1</v>
      </c>
      <c r="Y143" t="s">
        <v>96</v>
      </c>
      <c r="AF143">
        <v>12200</v>
      </c>
      <c r="AI143">
        <v>0</v>
      </c>
    </row>
    <row r="144" spans="1:35" x14ac:dyDescent="0.35">
      <c r="A144" t="s">
        <v>102</v>
      </c>
      <c r="B144">
        <v>2016</v>
      </c>
      <c r="C144">
        <v>2016</v>
      </c>
      <c r="D144">
        <v>2016</v>
      </c>
      <c r="E144">
        <v>0</v>
      </c>
      <c r="F144">
        <v>0</v>
      </c>
      <c r="G144">
        <v>2</v>
      </c>
      <c r="H144" t="s">
        <v>101</v>
      </c>
      <c r="I144">
        <v>705</v>
      </c>
      <c r="J144" t="s">
        <v>120</v>
      </c>
      <c r="K144" t="s">
        <v>119</v>
      </c>
      <c r="L144">
        <v>728</v>
      </c>
      <c r="M144" t="s">
        <v>44</v>
      </c>
      <c r="N144" t="s">
        <v>99</v>
      </c>
      <c r="V144" t="s">
        <v>98</v>
      </c>
      <c r="W144" t="s">
        <v>97</v>
      </c>
      <c r="X144">
        <v>1</v>
      </c>
      <c r="Y144" t="s">
        <v>96</v>
      </c>
      <c r="AF144">
        <v>722</v>
      </c>
      <c r="AI144">
        <v>0</v>
      </c>
    </row>
    <row r="145" spans="1:35" x14ac:dyDescent="0.35">
      <c r="A145" t="s">
        <v>102</v>
      </c>
      <c r="B145">
        <v>2016</v>
      </c>
      <c r="C145">
        <v>2016</v>
      </c>
      <c r="D145">
        <v>2016</v>
      </c>
      <c r="E145">
        <v>0</v>
      </c>
      <c r="F145">
        <v>0</v>
      </c>
      <c r="G145">
        <v>2</v>
      </c>
      <c r="H145" t="s">
        <v>101</v>
      </c>
      <c r="I145">
        <v>710</v>
      </c>
      <c r="J145" t="s">
        <v>43</v>
      </c>
      <c r="K145" t="s">
        <v>118</v>
      </c>
      <c r="L145">
        <v>728</v>
      </c>
      <c r="M145" t="s">
        <v>44</v>
      </c>
      <c r="N145" t="s">
        <v>99</v>
      </c>
      <c r="V145" t="s">
        <v>98</v>
      </c>
      <c r="W145" t="s">
        <v>97</v>
      </c>
      <c r="X145">
        <v>1</v>
      </c>
      <c r="Y145" t="s">
        <v>96</v>
      </c>
      <c r="AF145">
        <v>1478548</v>
      </c>
      <c r="AI145">
        <v>0</v>
      </c>
    </row>
    <row r="146" spans="1:35" x14ac:dyDescent="0.35">
      <c r="A146" t="s">
        <v>102</v>
      </c>
      <c r="B146">
        <v>2016</v>
      </c>
      <c r="C146">
        <v>2016</v>
      </c>
      <c r="D146">
        <v>2016</v>
      </c>
      <c r="E146">
        <v>0</v>
      </c>
      <c r="F146">
        <v>0</v>
      </c>
      <c r="G146">
        <v>2</v>
      </c>
      <c r="H146" t="s">
        <v>101</v>
      </c>
      <c r="I146">
        <v>724</v>
      </c>
      <c r="J146" t="s">
        <v>117</v>
      </c>
      <c r="K146" t="s">
        <v>116</v>
      </c>
      <c r="L146">
        <v>728</v>
      </c>
      <c r="M146" t="s">
        <v>44</v>
      </c>
      <c r="N146" t="s">
        <v>99</v>
      </c>
      <c r="V146" t="s">
        <v>98</v>
      </c>
      <c r="W146" t="s">
        <v>97</v>
      </c>
      <c r="X146">
        <v>1</v>
      </c>
      <c r="Y146" t="s">
        <v>96</v>
      </c>
      <c r="AF146">
        <v>2911063</v>
      </c>
      <c r="AI146">
        <v>0</v>
      </c>
    </row>
    <row r="147" spans="1:35" x14ac:dyDescent="0.35">
      <c r="A147" t="s">
        <v>102</v>
      </c>
      <c r="B147">
        <v>2016</v>
      </c>
      <c r="C147">
        <v>2016</v>
      </c>
      <c r="D147">
        <v>2016</v>
      </c>
      <c r="E147">
        <v>0</v>
      </c>
      <c r="F147">
        <v>0</v>
      </c>
      <c r="G147">
        <v>2</v>
      </c>
      <c r="H147" t="s">
        <v>101</v>
      </c>
      <c r="I147">
        <v>752</v>
      </c>
      <c r="J147" t="s">
        <v>115</v>
      </c>
      <c r="K147" t="s">
        <v>114</v>
      </c>
      <c r="L147">
        <v>728</v>
      </c>
      <c r="M147" t="s">
        <v>44</v>
      </c>
      <c r="N147" t="s">
        <v>99</v>
      </c>
      <c r="V147" t="s">
        <v>98</v>
      </c>
      <c r="W147" t="s">
        <v>97</v>
      </c>
      <c r="X147">
        <v>1</v>
      </c>
      <c r="Y147" t="s">
        <v>96</v>
      </c>
      <c r="AF147">
        <v>387070</v>
      </c>
      <c r="AI147">
        <v>0</v>
      </c>
    </row>
    <row r="148" spans="1:35" x14ac:dyDescent="0.35">
      <c r="A148" t="s">
        <v>102</v>
      </c>
      <c r="B148">
        <v>2016</v>
      </c>
      <c r="C148">
        <v>2016</v>
      </c>
      <c r="D148">
        <v>2016</v>
      </c>
      <c r="E148">
        <v>0</v>
      </c>
      <c r="F148">
        <v>0</v>
      </c>
      <c r="G148">
        <v>2</v>
      </c>
      <c r="H148" t="s">
        <v>101</v>
      </c>
      <c r="I148">
        <v>757</v>
      </c>
      <c r="J148" t="s">
        <v>113</v>
      </c>
      <c r="K148" t="s">
        <v>112</v>
      </c>
      <c r="L148">
        <v>728</v>
      </c>
      <c r="M148" t="s">
        <v>44</v>
      </c>
      <c r="N148" t="s">
        <v>99</v>
      </c>
      <c r="V148" t="s">
        <v>98</v>
      </c>
      <c r="W148" t="s">
        <v>97</v>
      </c>
      <c r="X148">
        <v>1</v>
      </c>
      <c r="Y148" t="s">
        <v>96</v>
      </c>
      <c r="AF148">
        <v>585152</v>
      </c>
      <c r="AI148">
        <v>0</v>
      </c>
    </row>
    <row r="149" spans="1:35" x14ac:dyDescent="0.35">
      <c r="A149" t="s">
        <v>102</v>
      </c>
      <c r="B149">
        <v>2016</v>
      </c>
      <c r="C149">
        <v>2016</v>
      </c>
      <c r="D149">
        <v>2016</v>
      </c>
      <c r="E149">
        <v>0</v>
      </c>
      <c r="F149">
        <v>0</v>
      </c>
      <c r="G149">
        <v>2</v>
      </c>
      <c r="H149" t="s">
        <v>101</v>
      </c>
      <c r="I149">
        <v>764</v>
      </c>
      <c r="J149" t="s">
        <v>111</v>
      </c>
      <c r="K149" t="s">
        <v>110</v>
      </c>
      <c r="L149">
        <v>728</v>
      </c>
      <c r="M149" t="s">
        <v>44</v>
      </c>
      <c r="N149" t="s">
        <v>99</v>
      </c>
      <c r="V149" t="s">
        <v>98</v>
      </c>
      <c r="W149" t="s">
        <v>97</v>
      </c>
      <c r="X149">
        <v>1</v>
      </c>
      <c r="Y149" t="s">
        <v>96</v>
      </c>
      <c r="AF149">
        <v>1090007</v>
      </c>
      <c r="AI149">
        <v>0</v>
      </c>
    </row>
    <row r="150" spans="1:35" x14ac:dyDescent="0.35">
      <c r="A150" t="s">
        <v>102</v>
      </c>
      <c r="B150">
        <v>2016</v>
      </c>
      <c r="C150">
        <v>2016</v>
      </c>
      <c r="D150">
        <v>2016</v>
      </c>
      <c r="E150">
        <v>0</v>
      </c>
      <c r="F150">
        <v>0</v>
      </c>
      <c r="G150">
        <v>2</v>
      </c>
      <c r="H150" t="s">
        <v>101</v>
      </c>
      <c r="I150">
        <v>784</v>
      </c>
      <c r="J150" t="s">
        <v>109</v>
      </c>
      <c r="K150" t="s">
        <v>108</v>
      </c>
      <c r="L150">
        <v>728</v>
      </c>
      <c r="M150" t="s">
        <v>44</v>
      </c>
      <c r="N150" t="s">
        <v>99</v>
      </c>
      <c r="V150" t="s">
        <v>98</v>
      </c>
      <c r="W150" t="s">
        <v>97</v>
      </c>
      <c r="X150">
        <v>1</v>
      </c>
      <c r="Y150" t="s">
        <v>96</v>
      </c>
      <c r="AF150">
        <v>97013</v>
      </c>
      <c r="AI150">
        <v>0</v>
      </c>
    </row>
    <row r="151" spans="1:35" x14ac:dyDescent="0.35">
      <c r="A151" t="s">
        <v>102</v>
      </c>
      <c r="B151">
        <v>2016</v>
      </c>
      <c r="C151">
        <v>2016</v>
      </c>
      <c r="D151">
        <v>2016</v>
      </c>
      <c r="E151">
        <v>0</v>
      </c>
      <c r="F151">
        <v>0</v>
      </c>
      <c r="G151">
        <v>2</v>
      </c>
      <c r="H151" t="s">
        <v>101</v>
      </c>
      <c r="I151">
        <v>792</v>
      </c>
      <c r="J151" t="s">
        <v>107</v>
      </c>
      <c r="K151" t="s">
        <v>106</v>
      </c>
      <c r="L151">
        <v>728</v>
      </c>
      <c r="M151" t="s">
        <v>44</v>
      </c>
      <c r="N151" t="s">
        <v>99</v>
      </c>
      <c r="V151" t="s">
        <v>98</v>
      </c>
      <c r="W151" t="s">
        <v>97</v>
      </c>
      <c r="X151">
        <v>1</v>
      </c>
      <c r="Y151" t="s">
        <v>96</v>
      </c>
      <c r="AF151">
        <v>196644</v>
      </c>
      <c r="AI151">
        <v>0</v>
      </c>
    </row>
    <row r="152" spans="1:35" x14ac:dyDescent="0.35">
      <c r="A152" t="s">
        <v>102</v>
      </c>
      <c r="B152">
        <v>2016</v>
      </c>
      <c r="C152">
        <v>2016</v>
      </c>
      <c r="D152">
        <v>2016</v>
      </c>
      <c r="E152">
        <v>0</v>
      </c>
      <c r="F152">
        <v>0</v>
      </c>
      <c r="G152">
        <v>2</v>
      </c>
      <c r="H152" t="s">
        <v>101</v>
      </c>
      <c r="I152">
        <v>800</v>
      </c>
      <c r="J152" t="s">
        <v>48</v>
      </c>
      <c r="K152" t="s">
        <v>105</v>
      </c>
      <c r="L152">
        <v>728</v>
      </c>
      <c r="M152" t="s">
        <v>44</v>
      </c>
      <c r="N152" t="s">
        <v>99</v>
      </c>
      <c r="V152" t="s">
        <v>98</v>
      </c>
      <c r="W152" t="s">
        <v>97</v>
      </c>
      <c r="X152">
        <v>1</v>
      </c>
      <c r="Y152" t="s">
        <v>96</v>
      </c>
      <c r="AF152">
        <v>239559890</v>
      </c>
      <c r="AI152">
        <v>0</v>
      </c>
    </row>
    <row r="153" spans="1:35" x14ac:dyDescent="0.35">
      <c r="A153" t="s">
        <v>102</v>
      </c>
      <c r="B153">
        <v>2016</v>
      </c>
      <c r="C153">
        <v>2016</v>
      </c>
      <c r="D153">
        <v>2016</v>
      </c>
      <c r="E153">
        <v>0</v>
      </c>
      <c r="F153">
        <v>0</v>
      </c>
      <c r="G153">
        <v>2</v>
      </c>
      <c r="H153" t="s">
        <v>101</v>
      </c>
      <c r="I153">
        <v>826</v>
      </c>
      <c r="J153" t="s">
        <v>104</v>
      </c>
      <c r="K153" t="s">
        <v>103</v>
      </c>
      <c r="L153">
        <v>728</v>
      </c>
      <c r="M153" t="s">
        <v>44</v>
      </c>
      <c r="N153" t="s">
        <v>99</v>
      </c>
      <c r="V153" t="s">
        <v>98</v>
      </c>
      <c r="W153" t="s">
        <v>97</v>
      </c>
      <c r="X153">
        <v>1</v>
      </c>
      <c r="Y153" t="s">
        <v>96</v>
      </c>
      <c r="AF153">
        <v>2179603</v>
      </c>
      <c r="AI153">
        <v>0</v>
      </c>
    </row>
    <row r="154" spans="1:35" x14ac:dyDescent="0.35">
      <c r="A154" t="s">
        <v>102</v>
      </c>
      <c r="B154">
        <v>2016</v>
      </c>
      <c r="C154">
        <v>2016</v>
      </c>
      <c r="D154">
        <v>2016</v>
      </c>
      <c r="E154">
        <v>0</v>
      </c>
      <c r="F154">
        <v>0</v>
      </c>
      <c r="G154">
        <v>2</v>
      </c>
      <c r="H154" t="s">
        <v>101</v>
      </c>
      <c r="I154">
        <v>842</v>
      </c>
      <c r="J154" t="s">
        <v>100</v>
      </c>
      <c r="K154" t="s">
        <v>100</v>
      </c>
      <c r="L154">
        <v>728</v>
      </c>
      <c r="M154" t="s">
        <v>44</v>
      </c>
      <c r="N154" t="s">
        <v>99</v>
      </c>
      <c r="V154" t="s">
        <v>98</v>
      </c>
      <c r="W154" t="s">
        <v>97</v>
      </c>
      <c r="X154">
        <v>1</v>
      </c>
      <c r="Y154" t="s">
        <v>96</v>
      </c>
      <c r="AF154">
        <v>9739895</v>
      </c>
      <c r="AI154">
        <v>0</v>
      </c>
    </row>
  </sheetData>
  <mergeCells count="1">
    <mergeCell ref="AW36:BD3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60"/>
  <sheetViews>
    <sheetView tabSelected="1" zoomScale="60" zoomScaleNormal="6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3" sqref="K3:K56"/>
    </sheetView>
  </sheetViews>
  <sheetFormatPr defaultRowHeight="14.5" x14ac:dyDescent="0.35"/>
  <cols>
    <col min="1" max="1" width="4.08984375" style="13" customWidth="1"/>
    <col min="2" max="2" width="20.26953125" style="8" customWidth="1"/>
    <col min="3" max="3" width="9.54296875" style="13" customWidth="1"/>
    <col min="4" max="4" width="8.7265625" style="13"/>
    <col min="5" max="5" width="10.08984375" style="16" customWidth="1"/>
    <col min="6" max="6" width="8.36328125" style="21" bestFit="1" customWidth="1"/>
    <col min="7" max="7" width="4.453125" style="25" customWidth="1"/>
    <col min="8" max="8" width="8.7265625" style="4"/>
    <col min="9" max="9" width="8.7265625" style="5"/>
    <col min="10" max="10" width="8.36328125" style="21" bestFit="1" customWidth="1"/>
    <col min="11" max="11" width="8.7265625" style="4"/>
    <col min="12" max="12" width="8.7265625" style="5"/>
    <col min="13" max="13" width="8.36328125" style="21" bestFit="1" customWidth="1"/>
    <col min="14" max="14" width="8.7265625" style="4"/>
    <col min="15" max="15" width="8.7265625" style="5"/>
    <col min="16" max="16" width="8.36328125" style="21" bestFit="1" customWidth="1"/>
    <col min="17" max="18" width="8.7265625" style="4"/>
    <col min="19" max="19" width="8.36328125" style="21" bestFit="1" customWidth="1"/>
    <col min="20" max="21" width="8.7265625" style="4"/>
    <col min="22" max="22" width="8.36328125" style="21" bestFit="1" customWidth="1"/>
    <col min="23" max="24" width="8.7265625" style="4"/>
    <col min="25" max="25" width="8.36328125" style="21" bestFit="1" customWidth="1"/>
    <col min="26" max="27" width="8.7265625" style="4"/>
    <col min="28" max="28" width="8.36328125" style="21" bestFit="1" customWidth="1"/>
    <col min="29" max="30" width="8.7265625" style="4"/>
    <col min="31" max="31" width="8.36328125" style="21" bestFit="1" customWidth="1"/>
    <col min="32" max="16384" width="8.7265625" style="4"/>
  </cols>
  <sheetData>
    <row r="1" spans="1:33" s="43" customFormat="1" ht="21" x14ac:dyDescent="0.5">
      <c r="A1" s="39"/>
      <c r="B1" s="39"/>
      <c r="C1" s="44"/>
      <c r="D1" s="45"/>
      <c r="E1" s="78" t="s">
        <v>80</v>
      </c>
      <c r="F1" s="79"/>
      <c r="G1" s="40"/>
      <c r="H1" s="81" t="s">
        <v>63</v>
      </c>
      <c r="I1" s="80"/>
      <c r="J1" s="41"/>
      <c r="K1" s="80" t="s">
        <v>65</v>
      </c>
      <c r="L1" s="80"/>
      <c r="M1" s="41"/>
      <c r="N1" s="80" t="s">
        <v>66</v>
      </c>
      <c r="O1" s="80"/>
      <c r="P1" s="41"/>
      <c r="Q1" s="80" t="s">
        <v>73</v>
      </c>
      <c r="R1" s="80"/>
      <c r="S1" s="41"/>
      <c r="T1" s="80" t="s">
        <v>74</v>
      </c>
      <c r="U1" s="80"/>
      <c r="V1" s="41"/>
      <c r="W1" s="80" t="s">
        <v>75</v>
      </c>
      <c r="X1" s="80"/>
      <c r="Y1" s="41"/>
      <c r="Z1" s="80" t="s">
        <v>76</v>
      </c>
      <c r="AA1" s="80"/>
      <c r="AB1" s="41"/>
      <c r="AC1" s="80" t="s">
        <v>77</v>
      </c>
      <c r="AD1" s="80"/>
      <c r="AE1" s="42"/>
    </row>
    <row r="2" spans="1:33" s="10" customFormat="1" ht="87" x14ac:dyDescent="0.35">
      <c r="A2" s="9"/>
      <c r="B2" s="6"/>
      <c r="C2" s="30" t="s">
        <v>81</v>
      </c>
      <c r="D2" s="9" t="s">
        <v>82</v>
      </c>
      <c r="E2" s="17" t="s">
        <v>90</v>
      </c>
      <c r="F2" s="31" t="s">
        <v>83</v>
      </c>
      <c r="G2" s="19"/>
      <c r="H2" s="30" t="s">
        <v>81</v>
      </c>
      <c r="I2" s="6" t="s">
        <v>91</v>
      </c>
      <c r="J2" s="18" t="s">
        <v>83</v>
      </c>
      <c r="K2" s="9" t="s">
        <v>81</v>
      </c>
      <c r="L2" s="6" t="s">
        <v>91</v>
      </c>
      <c r="M2" s="18" t="s">
        <v>83</v>
      </c>
      <c r="N2" s="9" t="s">
        <v>81</v>
      </c>
      <c r="O2" s="6" t="s">
        <v>91</v>
      </c>
      <c r="P2" s="18" t="s">
        <v>83</v>
      </c>
      <c r="Q2" s="9" t="s">
        <v>81</v>
      </c>
      <c r="R2" s="6" t="s">
        <v>91</v>
      </c>
      <c r="S2" s="18" t="s">
        <v>83</v>
      </c>
      <c r="T2" s="9" t="s">
        <v>81</v>
      </c>
      <c r="U2" s="6" t="s">
        <v>91</v>
      </c>
      <c r="V2" s="18" t="s">
        <v>83</v>
      </c>
      <c r="W2" s="9" t="s">
        <v>81</v>
      </c>
      <c r="X2" s="6" t="s">
        <v>91</v>
      </c>
      <c r="Y2" s="18" t="s">
        <v>83</v>
      </c>
      <c r="Z2" s="9" t="s">
        <v>81</v>
      </c>
      <c r="AA2" s="6" t="s">
        <v>91</v>
      </c>
      <c r="AB2" s="18" t="s">
        <v>83</v>
      </c>
      <c r="AC2" s="9" t="s">
        <v>81</v>
      </c>
      <c r="AD2" s="6" t="s">
        <v>91</v>
      </c>
      <c r="AE2" s="31" t="s">
        <v>83</v>
      </c>
    </row>
    <row r="3" spans="1:33" x14ac:dyDescent="0.35">
      <c r="A3" s="11">
        <v>1</v>
      </c>
      <c r="B3" s="50" t="s">
        <v>0</v>
      </c>
      <c r="C3" s="46">
        <f>VLOOKUP(B3,Africa!A$8:E$61,5,FALSE)</f>
        <v>1573152.1853333332</v>
      </c>
      <c r="D3" s="12">
        <f>VLOOKUP(B3,GDP_20Mar18!A$8:E$61,4,FALSE)</f>
        <v>159049.14518720799</v>
      </c>
      <c r="E3" s="16">
        <f t="shared" ref="E3:E56" si="0">C3/(D3*1000)</f>
        <v>9.8909817055707044E-3</v>
      </c>
      <c r="F3" s="32">
        <f>IFERROR((E3-MIN(E$3:E$56))/(MAX(E$3:E$56)-MIN(E$3:E$56)),"")</f>
        <v>4.8603895556195527E-3</v>
      </c>
      <c r="H3" s="3" t="str">
        <f>_xlfn.IFNA(VLOOKUP(B3, CENSAD!$A$8:$E$36, 5, FALSE), " ")</f>
        <v xml:space="preserve"> </v>
      </c>
      <c r="I3" s="7" t="str">
        <f t="shared" ref="I3:I34" si="1">IFERROR(H3/(D3*1000), " ")</f>
        <v xml:space="preserve"> </v>
      </c>
      <c r="J3" s="20" t="str">
        <f>IFERROR((I3-MIN(I$3:I$56))/(MAX(I$3:I$56)-MIN(I$3:I$56)),"")</f>
        <v/>
      </c>
      <c r="K3" s="4" t="str">
        <f>_xlfn.IFNA(VLOOKUP(B3, COMESAjul2018!A$8:Q$28,17,0), " ")</f>
        <v xml:space="preserve"> </v>
      </c>
      <c r="L3" s="7" t="str">
        <f t="shared" ref="L3:L34" si="2">IFERROR(K3/(D3*1000), " ")</f>
        <v xml:space="preserve"> </v>
      </c>
      <c r="M3" s="20" t="str">
        <f>IFERROR((L3-MIN(L$3:L$56))/(MAX(L$3:L$56)-MIN(L$3:L$56)),"")</f>
        <v/>
      </c>
      <c r="N3" s="4" t="str">
        <f>_xlfn.IFNA(VLOOKUP($B3, EAC!$A$8:$E$37, 5, FALSE), " ")</f>
        <v xml:space="preserve"> </v>
      </c>
      <c r="O3" s="7" t="str">
        <f t="shared" ref="O3:O34" si="3">IFERROR(N3/($D3*1000), " ")</f>
        <v xml:space="preserve"> </v>
      </c>
      <c r="P3" s="20" t="str">
        <f>IFERROR((O3-MIN(O$3:O$56))/(MAX(O$3:O$56)-MIN(O$3:O$56)),"")</f>
        <v/>
      </c>
      <c r="Q3" s="4" t="str">
        <f>_xlfn.IFNA(VLOOKUP($B3, ECCAS!$A$8:$E$36, 5, FALSE), " ")</f>
        <v xml:space="preserve"> </v>
      </c>
      <c r="R3" s="7" t="str">
        <f t="shared" ref="R3:R34" si="4">IFERROR(Q3/($D3*1000), " ")</f>
        <v xml:space="preserve"> </v>
      </c>
      <c r="S3" s="20" t="str">
        <f>IFERROR((R3-MIN(R$3:R$56))/(MAX(R$3:R$56)-MIN(R$3:R$56)),"")</f>
        <v/>
      </c>
      <c r="T3" s="4" t="str">
        <f>_xlfn.IFNA(VLOOKUP($B3, ECOWAS!$A$8:$E$36, 5, FALSE), " ")</f>
        <v xml:space="preserve"> </v>
      </c>
      <c r="U3" s="7" t="str">
        <f t="shared" ref="U3:U34" si="5">IFERROR(T3/($D3*1000), " ")</f>
        <v xml:space="preserve"> </v>
      </c>
      <c r="V3" s="20" t="str">
        <f>IFERROR((U3-MIN(U$3:U$56))/(MAX(U$3:U$56)-MIN(U$3:U$56)),"")</f>
        <v/>
      </c>
      <c r="W3" s="4" t="str">
        <f>_xlfn.IFNA(VLOOKUP($B3, IGAD!$A$8:$E$36, 5, FALSE), " ")</f>
        <v xml:space="preserve"> </v>
      </c>
      <c r="X3" s="7" t="str">
        <f t="shared" ref="X3:X34" si="6">IFERROR(W3/($D3*1000), " ")</f>
        <v xml:space="preserve"> </v>
      </c>
      <c r="Y3" s="20" t="str">
        <f>IFERROR((X3-MIN(X$3:X$56))/(MAX(X$3:X$56)-MIN(X$3:X$56)),"")</f>
        <v/>
      </c>
      <c r="Z3" s="4" t="str">
        <f>_xlfn.IFNA(VLOOKUP($B3, SADC!$A$8:$E$36, 5, FALSE), " ")</f>
        <v xml:space="preserve"> </v>
      </c>
      <c r="AA3" s="7" t="str">
        <f t="shared" ref="AA3:AA34" si="7">IFERROR(Z3/($D3*1000), " ")</f>
        <v xml:space="preserve"> </v>
      </c>
      <c r="AB3" s="20" t="str">
        <f>IFERROR((AA3-MIN(AA$3:AA$56))/(MAX(AA$3:AA$56)-MIN(AA$3:AA$56)),"")</f>
        <v/>
      </c>
      <c r="AC3" s="4">
        <f>_xlfn.IFNA(VLOOKUP($B3, UMA!$A$8:$E$36, 5, FALSE), " ")</f>
        <v>706709.19366666675</v>
      </c>
      <c r="AD3" s="7">
        <f t="shared" ref="AD3:AD34" si="8">IFERROR(AC3/($D3*1000), " ")</f>
        <v>4.4433385217810401E-3</v>
      </c>
      <c r="AE3" s="32">
        <f>IFERROR((AD3-MIN(AD$3:AD$56))/(MAX(AD$3:AD$56)-MIN(AD$3:AD$56)),"")</f>
        <v>0</v>
      </c>
      <c r="AG3" s="71" t="str">
        <f>IFERROR(RANK(AB3,AB$3:AB$56,0),"")</f>
        <v/>
      </c>
    </row>
    <row r="4" spans="1:33" x14ac:dyDescent="0.35">
      <c r="A4" s="11">
        <v>2</v>
      </c>
      <c r="B4" s="50" t="s">
        <v>1</v>
      </c>
      <c r="C4" s="46">
        <f>VLOOKUP(B4,Africa!A$8:E$61,5,FALSE)</f>
        <v>1530881.0336666666</v>
      </c>
      <c r="D4" s="12">
        <f>VLOOKUP(B4,GDP_20Mar18!A$8:E$61,4,FALSE)</f>
        <v>106917.5357897855</v>
      </c>
      <c r="E4" s="16">
        <f t="shared" si="0"/>
        <v>1.4318334428101561E-2</v>
      </c>
      <c r="F4" s="32">
        <f t="shared" ref="F4:F56" si="9">IFERROR((E4-MIN(E$3:E$56))/(MAX(E$3:E$56)-MIN(E$3:E$56)),"")</f>
        <v>1.0528678652821481E-2</v>
      </c>
      <c r="H4" s="3" t="str">
        <f>_xlfn.IFNA(VLOOKUP(B4, CENSAD!$A$8:$E$36, 5, FALSE), " ")</f>
        <v xml:space="preserve"> </v>
      </c>
      <c r="I4" s="7" t="str">
        <f t="shared" si="1"/>
        <v xml:space="preserve"> </v>
      </c>
      <c r="J4" s="20" t="str">
        <f t="shared" ref="J4:J56" si="10">IFERROR((I4-MIN(I$3:I$56))/(MAX(I$3:I$56)-MIN(I$3:I$56)),"")</f>
        <v/>
      </c>
      <c r="K4" s="4" t="str">
        <f>_xlfn.IFNA(VLOOKUP(B4, COMESAjul2018!A$8:Q$28,17,0), " ")</f>
        <v xml:space="preserve"> </v>
      </c>
      <c r="L4" s="7" t="str">
        <f t="shared" si="2"/>
        <v xml:space="preserve"> </v>
      </c>
      <c r="M4" s="20" t="str">
        <f t="shared" ref="M4:M56" si="11">IFERROR((L4-MIN(L$3:L$56))/(MAX(L$3:L$56)-MIN(L$3:L$56)),"")</f>
        <v/>
      </c>
      <c r="N4" s="4" t="str">
        <f>_xlfn.IFNA(VLOOKUP($B4, EAC!$A$8:$E$37, 5, FALSE), " ")</f>
        <v xml:space="preserve"> </v>
      </c>
      <c r="O4" s="7" t="str">
        <f t="shared" si="3"/>
        <v xml:space="preserve"> </v>
      </c>
      <c r="P4" s="20" t="str">
        <f t="shared" ref="P4:P56" si="12">IFERROR((O4-MIN(O$3:O$56))/(MAX(O$3:O$56)-MIN(O$3:O$56)),"")</f>
        <v/>
      </c>
      <c r="Q4" s="4">
        <f>_xlfn.IFNA(VLOOKUP($B4, ECCAS!$A$8:$E$36, 5, FALSE), " ")</f>
        <v>160994.35566666667</v>
      </c>
      <c r="R4" s="7">
        <f t="shared" si="4"/>
        <v>1.5057806418509643E-3</v>
      </c>
      <c r="S4" s="20">
        <f t="shared" ref="S4:S56" si="13">IFERROR((R4-MIN(R$3:R$56))/(MAX(R$3:R$56)-MIN(R$3:R$56)),"")</f>
        <v>0</v>
      </c>
      <c r="T4" s="4" t="str">
        <f>_xlfn.IFNA(VLOOKUP($B4, ECOWAS!$A$8:$E$36, 5, FALSE), " ")</f>
        <v xml:space="preserve"> </v>
      </c>
      <c r="U4" s="7" t="str">
        <f t="shared" si="5"/>
        <v xml:space="preserve"> </v>
      </c>
      <c r="V4" s="20" t="str">
        <f t="shared" ref="V4:V56" si="14">IFERROR((U4-MIN(U$3:U$56))/(MAX(U$3:U$56)-MIN(U$3:U$56)),"")</f>
        <v/>
      </c>
      <c r="W4" s="4" t="str">
        <f>_xlfn.IFNA(VLOOKUP($B4, IGAD!$A$8:$E$36, 5, FALSE), " ")</f>
        <v xml:space="preserve"> </v>
      </c>
      <c r="X4" s="7" t="str">
        <f t="shared" si="6"/>
        <v xml:space="preserve"> </v>
      </c>
      <c r="Y4" s="20" t="str">
        <f t="shared" ref="Y4:Y56" si="15">IFERROR((X4-MIN(X$3:X$56))/(MAX(X$3:X$56)-MIN(X$3:X$56)),"")</f>
        <v/>
      </c>
      <c r="Z4" s="4">
        <f>_xlfn.IFNA(VLOOKUP($B4, SADC!$A$8:$E$36, 5, FALSE), " ")</f>
        <v>1174878.2690000001</v>
      </c>
      <c r="AA4" s="7">
        <f t="shared" si="7"/>
        <v>1.0988639612027454E-2</v>
      </c>
      <c r="AB4" s="20">
        <f t="shared" ref="AB4:AB56" si="16">IFERROR((AA4-MIN(AA$3:AA$56))/(MAX(AA$3:AA$56)-MIN(AA$3:AA$56)),"")</f>
        <v>0</v>
      </c>
      <c r="AC4" s="4" t="str">
        <f>_xlfn.IFNA(VLOOKUP($B4, UMA!$A$8:$E$36, 5, FALSE), " ")</f>
        <v xml:space="preserve"> </v>
      </c>
      <c r="AD4" s="7" t="str">
        <f t="shared" si="8"/>
        <v xml:space="preserve"> </v>
      </c>
      <c r="AE4" s="32" t="str">
        <f t="shared" ref="AE4:AE56" si="17">IFERROR((AD4-MIN(AD$3:AD$56))/(MAX(AD$3:AD$56)-MIN(AD$3:AD$56)),"")</f>
        <v/>
      </c>
      <c r="AG4" s="71">
        <f t="shared" ref="AG4:AG56" si="18">IFERROR(RANK(AB4,AB$3:AB$56,0),"")</f>
        <v>16</v>
      </c>
    </row>
    <row r="5" spans="1:33" x14ac:dyDescent="0.35">
      <c r="A5" s="11">
        <v>3</v>
      </c>
      <c r="B5" s="50" t="s">
        <v>2</v>
      </c>
      <c r="C5" s="46">
        <f>VLOOKUP(B5,Africa!A$8:E$61,5,FALSE)</f>
        <v>307580.57666666666</v>
      </c>
      <c r="D5" s="12">
        <f>VLOOKUP(B5,GDP_20Mar18!A$8:E$61,4,FALSE)</f>
        <v>8893.6380020207998</v>
      </c>
      <c r="E5" s="16">
        <f t="shared" si="0"/>
        <v>3.4584337320315781E-2</v>
      </c>
      <c r="F5" s="32">
        <f t="shared" si="9"/>
        <v>3.647501056651959E-2</v>
      </c>
      <c r="H5" s="3">
        <f>_xlfn.IFNA(VLOOKUP(B5, CENSAD!$A$8:$E$36, 5, FALSE), " ")</f>
        <v>253763.0003333333</v>
      </c>
      <c r="I5" s="7">
        <f t="shared" si="1"/>
        <v>2.8533093012743899E-2</v>
      </c>
      <c r="J5" s="20">
        <f t="shared" si="10"/>
        <v>0.20134629219648906</v>
      </c>
      <c r="K5" s="4" t="str">
        <f>_xlfn.IFNA(VLOOKUP(B5, COMESAjul2018!A$8:Q$28,17,0), " ")</f>
        <v xml:space="preserve"> </v>
      </c>
      <c r="L5" s="7" t="str">
        <f t="shared" si="2"/>
        <v xml:space="preserve"> </v>
      </c>
      <c r="M5" s="20" t="str">
        <f t="shared" si="11"/>
        <v/>
      </c>
      <c r="N5" s="4" t="str">
        <f>_xlfn.IFNA(VLOOKUP($B5, EAC!$A$8:$E$37, 5, FALSE), " ")</f>
        <v xml:space="preserve"> </v>
      </c>
      <c r="O5" s="7" t="str">
        <f t="shared" si="3"/>
        <v xml:space="preserve"> </v>
      </c>
      <c r="P5" s="20" t="str">
        <f t="shared" si="12"/>
        <v/>
      </c>
      <c r="Q5" s="4" t="str">
        <f>_xlfn.IFNA(VLOOKUP($B5, ECCAS!$A$8:$E$36, 5, FALSE), " ")</f>
        <v xml:space="preserve"> </v>
      </c>
      <c r="R5" s="7" t="str">
        <f t="shared" si="4"/>
        <v xml:space="preserve"> </v>
      </c>
      <c r="S5" s="20" t="str">
        <f t="shared" si="13"/>
        <v/>
      </c>
      <c r="T5" s="4">
        <f>_xlfn.IFNA(VLOOKUP($B5, ECOWAS!$A$8:$E$36, 5, FALSE), " ")</f>
        <v>205538.76933333333</v>
      </c>
      <c r="U5" s="7">
        <f t="shared" si="5"/>
        <v>2.3110764041287837E-2</v>
      </c>
      <c r="V5" s="20">
        <f t="shared" si="14"/>
        <v>0.16677016868303887</v>
      </c>
      <c r="W5" s="4" t="str">
        <f>_xlfn.IFNA(VLOOKUP($B5, IGAD!$A$8:$E$36, 5, FALSE), " ")</f>
        <v xml:space="preserve"> </v>
      </c>
      <c r="X5" s="7" t="str">
        <f t="shared" si="6"/>
        <v xml:space="preserve"> </v>
      </c>
      <c r="Y5" s="20" t="str">
        <f t="shared" si="15"/>
        <v/>
      </c>
      <c r="Z5" s="4" t="str">
        <f>_xlfn.IFNA(VLOOKUP($B5, SADC!$A$8:$E$36, 5, FALSE), " ")</f>
        <v xml:space="preserve"> </v>
      </c>
      <c r="AA5" s="7" t="str">
        <f t="shared" si="7"/>
        <v xml:space="preserve"> </v>
      </c>
      <c r="AB5" s="20" t="str">
        <f t="shared" si="16"/>
        <v/>
      </c>
      <c r="AC5" s="4" t="str">
        <f>_xlfn.IFNA(VLOOKUP($B5, UMA!$A$8:$E$36, 5, FALSE), " ")</f>
        <v xml:space="preserve"> </v>
      </c>
      <c r="AD5" s="7" t="str">
        <f t="shared" si="8"/>
        <v xml:space="preserve"> </v>
      </c>
      <c r="AE5" s="32" t="str">
        <f t="shared" si="17"/>
        <v/>
      </c>
      <c r="AG5" s="71" t="str">
        <f t="shared" si="18"/>
        <v/>
      </c>
    </row>
    <row r="6" spans="1:33" x14ac:dyDescent="0.35">
      <c r="A6" s="11">
        <v>4</v>
      </c>
      <c r="B6" s="50" t="s">
        <v>3</v>
      </c>
      <c r="C6" s="46">
        <f>VLOOKUP(B6,Africa!A$8:E$61,5,FALSE)</f>
        <v>5653563.2870000005</v>
      </c>
      <c r="D6" s="12">
        <f>VLOOKUP(B6,GDP_20Mar18!A$8:E$61,4,FALSE)</f>
        <v>15566.057293607801</v>
      </c>
      <c r="E6" s="16">
        <f t="shared" si="0"/>
        <v>0.36319815482894535</v>
      </c>
      <c r="F6" s="32">
        <f t="shared" si="9"/>
        <v>0.45719552589724433</v>
      </c>
      <c r="H6" s="3" t="str">
        <f>_xlfn.IFNA(VLOOKUP(B6, CENSAD!$A$8:$E$36, 5, FALSE), " ")</f>
        <v xml:space="preserve"> </v>
      </c>
      <c r="I6" s="7" t="str">
        <f t="shared" si="1"/>
        <v xml:space="preserve"> </v>
      </c>
      <c r="J6" s="20" t="str">
        <f t="shared" si="10"/>
        <v/>
      </c>
      <c r="K6" s="4" t="str">
        <f>_xlfn.IFNA(VLOOKUP(B6, COMESAjul2018!A$8:Q$28,17,0), " ")</f>
        <v xml:space="preserve"> </v>
      </c>
      <c r="L6" s="7" t="str">
        <f t="shared" si="2"/>
        <v xml:space="preserve"> </v>
      </c>
      <c r="M6" s="20" t="str">
        <f t="shared" si="11"/>
        <v/>
      </c>
      <c r="N6" s="4" t="str">
        <f>_xlfn.IFNA(VLOOKUP($B6, EAC!$A$8:$E$37, 5, FALSE), " ")</f>
        <v xml:space="preserve"> </v>
      </c>
      <c r="O6" s="7" t="str">
        <f t="shared" si="3"/>
        <v xml:space="preserve"> </v>
      </c>
      <c r="P6" s="20" t="str">
        <f t="shared" si="12"/>
        <v/>
      </c>
      <c r="Q6" s="4" t="str">
        <f>_xlfn.IFNA(VLOOKUP($B6, ECCAS!$A$8:$E$36, 5, FALSE), " ")</f>
        <v xml:space="preserve"> </v>
      </c>
      <c r="R6" s="7" t="str">
        <f t="shared" si="4"/>
        <v xml:space="preserve"> </v>
      </c>
      <c r="S6" s="20" t="str">
        <f t="shared" si="13"/>
        <v/>
      </c>
      <c r="T6" s="4" t="str">
        <f>_xlfn.IFNA(VLOOKUP($B6, ECOWAS!$A$8:$E$36, 5, FALSE), " ")</f>
        <v xml:space="preserve"> </v>
      </c>
      <c r="U6" s="7" t="str">
        <f t="shared" si="5"/>
        <v xml:space="preserve"> </v>
      </c>
      <c r="V6" s="20" t="str">
        <f t="shared" si="14"/>
        <v/>
      </c>
      <c r="W6" s="4" t="str">
        <f>_xlfn.IFNA(VLOOKUP($B6, IGAD!$A$8:$E$36, 5, FALSE), " ")</f>
        <v xml:space="preserve"> </v>
      </c>
      <c r="X6" s="7" t="str">
        <f t="shared" si="6"/>
        <v xml:space="preserve"> </v>
      </c>
      <c r="Y6" s="20" t="str">
        <f t="shared" si="15"/>
        <v/>
      </c>
      <c r="Z6" s="4">
        <f>_xlfn.IFNA(VLOOKUP($B6, SADC!$A$8:$E$36, 5, FALSE), " ")</f>
        <v>5656610.5526666669</v>
      </c>
      <c r="AA6" s="7">
        <f t="shared" si="7"/>
        <v>0.36339391831671808</v>
      </c>
      <c r="AB6" s="20">
        <f t="shared" si="16"/>
        <v>0.48958683425971489</v>
      </c>
      <c r="AC6" s="4" t="str">
        <f>_xlfn.IFNA(VLOOKUP($B6, UMA!$A$8:$E$36, 5, FALSE), " ")</f>
        <v xml:space="preserve"> </v>
      </c>
      <c r="AD6" s="7" t="str">
        <f t="shared" si="8"/>
        <v xml:space="preserve"> </v>
      </c>
      <c r="AE6" s="32" t="str">
        <f t="shared" si="17"/>
        <v/>
      </c>
      <c r="AG6" s="71">
        <f t="shared" si="18"/>
        <v>3</v>
      </c>
    </row>
    <row r="7" spans="1:33" x14ac:dyDescent="0.35">
      <c r="A7" s="11">
        <v>5</v>
      </c>
      <c r="B7" s="50" t="s">
        <v>4</v>
      </c>
      <c r="C7" s="46">
        <f>VLOOKUP(B7,Africa!A$8:E$61,5,FALSE)</f>
        <v>1221096.1313333332</v>
      </c>
      <c r="D7" s="12">
        <f>VLOOKUP(B7,GDP_20Mar18!A$8:E$61,4,FALSE)</f>
        <v>11695.117109483201</v>
      </c>
      <c r="E7" s="16">
        <f t="shared" si="0"/>
        <v>0.10441076561287145</v>
      </c>
      <c r="F7" s="32">
        <f t="shared" si="9"/>
        <v>0.12587298876984468</v>
      </c>
      <c r="H7" s="3">
        <f>_xlfn.IFNA(VLOOKUP(B7, CENSAD!$A$8:$E$36, 5, FALSE), " ")</f>
        <v>1149267.2963333332</v>
      </c>
      <c r="I7" s="7">
        <f t="shared" si="1"/>
        <v>9.8268985729217592E-2</v>
      </c>
      <c r="J7" s="20">
        <f t="shared" si="10"/>
        <v>0.75099011531302451</v>
      </c>
      <c r="K7" s="4" t="str">
        <f>_xlfn.IFNA(VLOOKUP(B7, COMESAjul2018!A$8:Q$28,17,0), " ")</f>
        <v xml:space="preserve"> </v>
      </c>
      <c r="L7" s="7" t="str">
        <f t="shared" si="2"/>
        <v xml:space="preserve"> </v>
      </c>
      <c r="M7" s="20" t="str">
        <f t="shared" si="11"/>
        <v/>
      </c>
      <c r="N7" s="4" t="str">
        <f>_xlfn.IFNA(VLOOKUP($B7, EAC!$A$8:$E$37, 5, FALSE), " ")</f>
        <v xml:space="preserve"> </v>
      </c>
      <c r="O7" s="7" t="str">
        <f t="shared" si="3"/>
        <v xml:space="preserve"> </v>
      </c>
      <c r="P7" s="20" t="str">
        <f t="shared" si="12"/>
        <v/>
      </c>
      <c r="Q7" s="4" t="str">
        <f>_xlfn.IFNA(VLOOKUP($B7, ECCAS!$A$8:$E$36, 5, FALSE), " ")</f>
        <v xml:space="preserve"> </v>
      </c>
      <c r="R7" s="7" t="str">
        <f t="shared" si="4"/>
        <v xml:space="preserve"> </v>
      </c>
      <c r="S7" s="20" t="str">
        <f t="shared" si="13"/>
        <v/>
      </c>
      <c r="T7" s="4">
        <f>_xlfn.IFNA(VLOOKUP($B7, ECOWAS!$A$8:$E$36, 5, FALSE), " ")</f>
        <v>1074460.9336666667</v>
      </c>
      <c r="U7" s="7">
        <f t="shared" si="5"/>
        <v>9.1872610048121736E-2</v>
      </c>
      <c r="V7" s="20">
        <f t="shared" si="14"/>
        <v>0.72468829295724047</v>
      </c>
      <c r="W7" s="4" t="str">
        <f>_xlfn.IFNA(VLOOKUP($B7, IGAD!$A$8:$E$36, 5, FALSE), " ")</f>
        <v xml:space="preserve"> </v>
      </c>
      <c r="X7" s="7" t="str">
        <f t="shared" si="6"/>
        <v xml:space="preserve"> </v>
      </c>
      <c r="Y7" s="20" t="str">
        <f t="shared" si="15"/>
        <v/>
      </c>
      <c r="Z7" s="4" t="str">
        <f>_xlfn.IFNA(VLOOKUP($B7, SADC!$A$8:$E$36, 5, FALSE), " ")</f>
        <v xml:space="preserve"> </v>
      </c>
      <c r="AA7" s="7" t="str">
        <f t="shared" si="7"/>
        <v xml:space="preserve"> </v>
      </c>
      <c r="AB7" s="20" t="str">
        <f t="shared" si="16"/>
        <v/>
      </c>
      <c r="AC7" s="4" t="str">
        <f>_xlfn.IFNA(VLOOKUP($B7, UMA!$A$8:$E$36, 5, FALSE), " ")</f>
        <v xml:space="preserve"> </v>
      </c>
      <c r="AD7" s="7" t="str">
        <f t="shared" si="8"/>
        <v xml:space="preserve"> </v>
      </c>
      <c r="AE7" s="32" t="str">
        <f t="shared" si="17"/>
        <v/>
      </c>
      <c r="AG7" s="71" t="str">
        <f t="shared" si="18"/>
        <v/>
      </c>
    </row>
    <row r="8" spans="1:33" x14ac:dyDescent="0.35">
      <c r="A8" s="11">
        <v>6</v>
      </c>
      <c r="B8" s="50" t="s">
        <v>5</v>
      </c>
      <c r="C8" s="46">
        <f>VLOOKUP(B8,Africa!A$8:E$61,5,FALSE)</f>
        <v>251120.52300000002</v>
      </c>
      <c r="D8" s="12">
        <f>VLOOKUP(B8,GDP_20Mar18!A$8:E$61,4,FALSE)</f>
        <v>2873.6996059533999</v>
      </c>
      <c r="E8" s="16">
        <f t="shared" si="0"/>
        <v>8.7385794423243623E-2</v>
      </c>
      <c r="F8" s="32">
        <f t="shared" si="9"/>
        <v>0.10407611270816521</v>
      </c>
      <c r="H8" s="3" t="str">
        <f>_xlfn.IFNA(VLOOKUP(B8, CENSAD!$A$8:$E$36, 5, FALSE), " ")</f>
        <v xml:space="preserve"> </v>
      </c>
      <c r="I8" s="7" t="str">
        <f t="shared" si="1"/>
        <v xml:space="preserve"> </v>
      </c>
      <c r="J8" s="20" t="str">
        <f t="shared" si="10"/>
        <v/>
      </c>
      <c r="K8" s="4">
        <f>_xlfn.IFNA(VLOOKUP(B8, COMESAjul2018!A$8:Q$28,17,0), " ")</f>
        <v>175227.72566666667</v>
      </c>
      <c r="L8" s="7">
        <f t="shared" si="2"/>
        <v>6.0976354419108397E-2</v>
      </c>
      <c r="M8" s="20">
        <f t="shared" si="11"/>
        <v>0.56189963350597372</v>
      </c>
      <c r="N8" s="4">
        <f>_xlfn.IFNA(VLOOKUP($B8, EAC!$A$8:$E$37, 5, FALSE), " ")</f>
        <v>203478.32400000002</v>
      </c>
      <c r="O8" s="7">
        <f t="shared" si="3"/>
        <v>7.0807096043879136E-2</v>
      </c>
      <c r="P8" s="20">
        <f t="shared" si="12"/>
        <v>0.86508293978793338</v>
      </c>
      <c r="Q8" s="4">
        <f>_xlfn.IFNA(VLOOKUP($B8, ECCAS!$A$8:$E$36, 5, FALSE), " ")</f>
        <v>19211.749</v>
      </c>
      <c r="R8" s="7">
        <f t="shared" si="4"/>
        <v>6.6853713450770258E-3</v>
      </c>
      <c r="S8" s="20">
        <f t="shared" si="13"/>
        <v>4.9234659202676979E-2</v>
      </c>
      <c r="T8" s="4" t="str">
        <f>_xlfn.IFNA(VLOOKUP($B8, ECOWAS!$A$8:$E$36, 5, FALSE), " ")</f>
        <v xml:space="preserve"> </v>
      </c>
      <c r="U8" s="7" t="str">
        <f t="shared" si="5"/>
        <v xml:space="preserve"> </v>
      </c>
      <c r="V8" s="20" t="str">
        <f t="shared" si="14"/>
        <v/>
      </c>
      <c r="W8" s="4" t="str">
        <f>_xlfn.IFNA(VLOOKUP($B8, IGAD!$A$8:$E$36, 5, FALSE), " ")</f>
        <v xml:space="preserve"> </v>
      </c>
      <c r="X8" s="7" t="str">
        <f t="shared" si="6"/>
        <v xml:space="preserve"> </v>
      </c>
      <c r="Y8" s="20" t="str">
        <f t="shared" si="15"/>
        <v/>
      </c>
      <c r="Z8" s="4" t="str">
        <f>_xlfn.IFNA(VLOOKUP($B8, SADC!$A$8:$E$36, 5, FALSE), " ")</f>
        <v xml:space="preserve"> </v>
      </c>
      <c r="AA8" s="7" t="str">
        <f t="shared" si="7"/>
        <v xml:space="preserve"> </v>
      </c>
      <c r="AB8" s="20" t="str">
        <f t="shared" si="16"/>
        <v/>
      </c>
      <c r="AC8" s="4" t="str">
        <f>_xlfn.IFNA(VLOOKUP($B8, UMA!$A$8:$E$36, 5, FALSE), " ")</f>
        <v xml:space="preserve"> </v>
      </c>
      <c r="AD8" s="7" t="str">
        <f t="shared" si="8"/>
        <v xml:space="preserve"> </v>
      </c>
      <c r="AE8" s="32" t="str">
        <f t="shared" si="17"/>
        <v/>
      </c>
      <c r="AG8" s="71" t="str">
        <f t="shared" si="18"/>
        <v/>
      </c>
    </row>
    <row r="9" spans="1:33" x14ac:dyDescent="0.35">
      <c r="A9" s="11">
        <v>7</v>
      </c>
      <c r="B9" s="50" t="s">
        <v>6</v>
      </c>
      <c r="C9" s="46">
        <f>VLOOKUP(B9,Africa!A$8:E$61,5,FALSE)</f>
        <v>15527.268666666669</v>
      </c>
      <c r="D9" s="12">
        <f>VLOOKUP(B9,GDP_20Mar18!A$8:E$61,4,FALSE)</f>
        <v>1638.9280991324999</v>
      </c>
      <c r="E9" s="16">
        <f t="shared" si="0"/>
        <v>9.47403896173688E-3</v>
      </c>
      <c r="F9" s="32">
        <f t="shared" si="9"/>
        <v>4.3265825252911142E-3</v>
      </c>
      <c r="H9" s="3">
        <f>_xlfn.IFNA(VLOOKUP(B9, CENSAD!$A$8:$E$36, 5, FALSE), " ")</f>
        <v>13321.041333333333</v>
      </c>
      <c r="I9" s="7">
        <f t="shared" si="1"/>
        <v>8.1278985578344069E-3</v>
      </c>
      <c r="J9" s="20">
        <f t="shared" si="10"/>
        <v>4.0516787407152255E-2</v>
      </c>
      <c r="K9" s="4" t="str">
        <f>_xlfn.IFNA(VLOOKUP(B9, COMESAjul2018!A$8:Q$28,17,0), " ")</f>
        <v xml:space="preserve"> </v>
      </c>
      <c r="L9" s="7" t="str">
        <f t="shared" si="2"/>
        <v xml:space="preserve"> </v>
      </c>
      <c r="M9" s="20" t="str">
        <f t="shared" si="11"/>
        <v/>
      </c>
      <c r="N9" s="4" t="str">
        <f>_xlfn.IFNA(VLOOKUP($B9, EAC!$A$8:$E$37, 5, FALSE), " ")</f>
        <v xml:space="preserve"> </v>
      </c>
      <c r="O9" s="7" t="str">
        <f t="shared" si="3"/>
        <v xml:space="preserve"> </v>
      </c>
      <c r="P9" s="20" t="str">
        <f t="shared" si="12"/>
        <v/>
      </c>
      <c r="Q9" s="4" t="str">
        <f>_xlfn.IFNA(VLOOKUP($B9, ECCAS!$A$8:$E$36, 5, FALSE), " ")</f>
        <v xml:space="preserve"> </v>
      </c>
      <c r="R9" s="7" t="str">
        <f t="shared" si="4"/>
        <v xml:space="preserve"> </v>
      </c>
      <c r="S9" s="20" t="str">
        <f t="shared" si="13"/>
        <v/>
      </c>
      <c r="T9" s="4">
        <f>_xlfn.IFNA(VLOOKUP($B9, ECOWAS!$A$8:$E$36, 5, FALSE), " ")</f>
        <v>7737.1056666666673</v>
      </c>
      <c r="U9" s="7">
        <f t="shared" si="5"/>
        <v>4.7208328850801874E-3</v>
      </c>
      <c r="V9" s="20">
        <f t="shared" si="14"/>
        <v>1.7558411116446279E-2</v>
      </c>
      <c r="W9" s="4" t="str">
        <f>_xlfn.IFNA(VLOOKUP($B9, IGAD!$A$8:$E$36, 5, FALSE), " ")</f>
        <v xml:space="preserve"> </v>
      </c>
      <c r="X9" s="7" t="str">
        <f t="shared" si="6"/>
        <v xml:space="preserve"> </v>
      </c>
      <c r="Y9" s="20" t="str">
        <f t="shared" si="15"/>
        <v/>
      </c>
      <c r="Z9" s="4" t="str">
        <f>_xlfn.IFNA(VLOOKUP($B9, SADC!$A$8:$E$36, 5, FALSE), " ")</f>
        <v xml:space="preserve"> </v>
      </c>
      <c r="AA9" s="7" t="str">
        <f t="shared" si="7"/>
        <v xml:space="preserve"> </v>
      </c>
      <c r="AB9" s="20" t="str">
        <f t="shared" si="16"/>
        <v/>
      </c>
      <c r="AC9" s="4" t="str">
        <f>_xlfn.IFNA(VLOOKUP($B9, UMA!$A$8:$E$36, 5, FALSE), " ")</f>
        <v xml:space="preserve"> </v>
      </c>
      <c r="AD9" s="7" t="str">
        <f t="shared" si="8"/>
        <v xml:space="preserve"> </v>
      </c>
      <c r="AE9" s="32" t="str">
        <f t="shared" si="17"/>
        <v/>
      </c>
      <c r="AG9" s="71" t="str">
        <f t="shared" si="18"/>
        <v/>
      </c>
    </row>
    <row r="10" spans="1:33" x14ac:dyDescent="0.35">
      <c r="A10" s="11">
        <v>8</v>
      </c>
      <c r="B10" s="50" t="s">
        <v>7</v>
      </c>
      <c r="C10" s="46">
        <f>VLOOKUP(B10,Africa!A$8:E$61,5,FALSE)</f>
        <v>1564672.9106666667</v>
      </c>
      <c r="D10" s="12">
        <f>VLOOKUP(B10,GDP_20Mar18!A$8:E$61,4,FALSE)</f>
        <v>32217.073815879899</v>
      </c>
      <c r="E10" s="16">
        <f t="shared" si="0"/>
        <v>4.8566574345291234E-2</v>
      </c>
      <c r="F10" s="32">
        <f t="shared" si="9"/>
        <v>5.4376308847957591E-2</v>
      </c>
      <c r="H10" s="3" t="str">
        <f>_xlfn.IFNA(VLOOKUP(B10, CENSAD!$A$8:$E$36, 5, FALSE), " ")</f>
        <v xml:space="preserve"> </v>
      </c>
      <c r="I10" s="7" t="str">
        <f t="shared" si="1"/>
        <v xml:space="preserve"> </v>
      </c>
      <c r="J10" s="20" t="str">
        <f t="shared" si="10"/>
        <v/>
      </c>
      <c r="K10" s="4" t="str">
        <f>_xlfn.IFNA(VLOOKUP(B10, COMESAjul2018!A$8:Q$28,17,0), " ")</f>
        <v xml:space="preserve"> </v>
      </c>
      <c r="L10" s="7" t="str">
        <f t="shared" si="2"/>
        <v xml:space="preserve"> </v>
      </c>
      <c r="M10" s="20" t="str">
        <f t="shared" si="11"/>
        <v/>
      </c>
      <c r="N10" s="4" t="str">
        <f>_xlfn.IFNA(VLOOKUP($B10, EAC!$A$8:$E$37, 5, FALSE), " ")</f>
        <v xml:space="preserve"> </v>
      </c>
      <c r="O10" s="7" t="str">
        <f t="shared" si="3"/>
        <v xml:space="preserve"> </v>
      </c>
      <c r="P10" s="20" t="str">
        <f t="shared" si="12"/>
        <v/>
      </c>
      <c r="Q10" s="4">
        <f>_xlfn.IFNA(VLOOKUP($B10, ECCAS!$A$8:$E$36, 5, FALSE), " ")</f>
        <v>168044.47666666665</v>
      </c>
      <c r="R10" s="7">
        <f t="shared" si="4"/>
        <v>5.2160068175973505E-3</v>
      </c>
      <c r="S10" s="20">
        <f t="shared" si="13"/>
        <v>3.526759773005797E-2</v>
      </c>
      <c r="T10" s="4" t="str">
        <f>_xlfn.IFNA(VLOOKUP($B10, ECOWAS!$A$8:$E$36, 5, FALSE), " ")</f>
        <v xml:space="preserve"> </v>
      </c>
      <c r="U10" s="7" t="str">
        <f t="shared" si="5"/>
        <v xml:space="preserve"> </v>
      </c>
      <c r="V10" s="20" t="str">
        <f t="shared" si="14"/>
        <v/>
      </c>
      <c r="W10" s="4" t="str">
        <f>_xlfn.IFNA(VLOOKUP($B10, IGAD!$A$8:$E$36, 5, FALSE), " ")</f>
        <v xml:space="preserve"> </v>
      </c>
      <c r="X10" s="7" t="str">
        <f t="shared" si="6"/>
        <v xml:space="preserve"> </v>
      </c>
      <c r="Y10" s="20" t="str">
        <f t="shared" si="15"/>
        <v/>
      </c>
      <c r="Z10" s="4" t="str">
        <f>_xlfn.IFNA(VLOOKUP($B10, SADC!$A$8:$E$36, 5, FALSE), " ")</f>
        <v xml:space="preserve"> </v>
      </c>
      <c r="AA10" s="7" t="str">
        <f t="shared" si="7"/>
        <v xml:space="preserve"> </v>
      </c>
      <c r="AB10" s="20" t="str">
        <f t="shared" si="16"/>
        <v/>
      </c>
      <c r="AC10" s="4" t="str">
        <f>_xlfn.IFNA(VLOOKUP($B10, UMA!$A$8:$E$36, 5, FALSE), " ")</f>
        <v xml:space="preserve"> </v>
      </c>
      <c r="AD10" s="7" t="str">
        <f t="shared" si="8"/>
        <v xml:space="preserve"> </v>
      </c>
      <c r="AE10" s="32" t="str">
        <f t="shared" si="17"/>
        <v/>
      </c>
      <c r="AG10" s="71" t="str">
        <f t="shared" si="18"/>
        <v/>
      </c>
    </row>
    <row r="11" spans="1:33" x14ac:dyDescent="0.35">
      <c r="A11" s="11">
        <v>9</v>
      </c>
      <c r="B11" s="50" t="s">
        <v>8</v>
      </c>
      <c r="C11" s="46">
        <f>VLOOKUP(B11,Africa!A$8:E$61,5,FALSE)</f>
        <v>71074.44733333333</v>
      </c>
      <c r="D11" s="12">
        <f>VLOOKUP(B11,GDP_20Mar18!A$8:E$61,4,FALSE)</f>
        <v>1810.3887398545</v>
      </c>
      <c r="E11" s="16">
        <f t="shared" si="0"/>
        <v>3.9259218624528976E-2</v>
      </c>
      <c r="F11" s="32">
        <f t="shared" si="9"/>
        <v>4.2460207678223193E-2</v>
      </c>
      <c r="H11" s="3">
        <f>_xlfn.IFNA(VLOOKUP(B11, CENSAD!$A$8:$E$36, 5, FALSE), " ")</f>
        <v>20654.365666666665</v>
      </c>
      <c r="I11" s="7">
        <f t="shared" si="1"/>
        <v>1.1408801442460721E-2</v>
      </c>
      <c r="J11" s="20">
        <f t="shared" si="10"/>
        <v>6.6376182541188836E-2</v>
      </c>
      <c r="K11" s="4" t="str">
        <f>_xlfn.IFNA(VLOOKUP(B11, COMESAjul2018!A$8:Q$28,17,0), " ")</f>
        <v xml:space="preserve"> </v>
      </c>
      <c r="L11" s="7" t="str">
        <f t="shared" si="2"/>
        <v xml:space="preserve"> </v>
      </c>
      <c r="M11" s="20" t="str">
        <f t="shared" si="11"/>
        <v/>
      </c>
      <c r="N11" s="4" t="str">
        <f>_xlfn.IFNA(VLOOKUP($B11, EAC!$A$8:$E$37, 5, FALSE), " ")</f>
        <v xml:space="preserve"> </v>
      </c>
      <c r="O11" s="7" t="str">
        <f t="shared" si="3"/>
        <v xml:space="preserve"> </v>
      </c>
      <c r="P11" s="20" t="str">
        <f t="shared" si="12"/>
        <v/>
      </c>
      <c r="Q11" s="4">
        <f>_xlfn.IFNA(VLOOKUP($B11, ECCAS!$A$8:$E$36, 5, FALSE), " ")</f>
        <v>42427.098333333335</v>
      </c>
      <c r="R11" s="7">
        <f t="shared" si="4"/>
        <v>2.3435352529171817E-2</v>
      </c>
      <c r="S11" s="20">
        <f t="shared" si="13"/>
        <v>0.20845179864508787</v>
      </c>
      <c r="T11" s="4" t="str">
        <f>_xlfn.IFNA(VLOOKUP($B11, ECOWAS!$A$8:$E$36, 5, FALSE), " ")</f>
        <v xml:space="preserve"> </v>
      </c>
      <c r="U11" s="7" t="str">
        <f t="shared" si="5"/>
        <v xml:space="preserve"> </v>
      </c>
      <c r="V11" s="20" t="str">
        <f t="shared" si="14"/>
        <v/>
      </c>
      <c r="W11" s="4" t="str">
        <f>_xlfn.IFNA(VLOOKUP($B11, IGAD!$A$8:$E$36, 5, FALSE), " ")</f>
        <v xml:space="preserve"> </v>
      </c>
      <c r="X11" s="7" t="str">
        <f t="shared" si="6"/>
        <v xml:space="preserve"> </v>
      </c>
      <c r="Y11" s="20" t="str">
        <f t="shared" si="15"/>
        <v/>
      </c>
      <c r="Z11" s="4" t="str">
        <f>_xlfn.IFNA(VLOOKUP($B11, SADC!$A$8:$E$36, 5, FALSE), " ")</f>
        <v xml:space="preserve"> </v>
      </c>
      <c r="AA11" s="7" t="str">
        <f t="shared" si="7"/>
        <v xml:space="preserve"> </v>
      </c>
      <c r="AB11" s="20" t="str">
        <f t="shared" si="16"/>
        <v/>
      </c>
      <c r="AC11" s="4" t="str">
        <f>_xlfn.IFNA(VLOOKUP($B11, UMA!$A$8:$E$36, 5, FALSE), " ")</f>
        <v xml:space="preserve"> </v>
      </c>
      <c r="AD11" s="7" t="str">
        <f t="shared" si="8"/>
        <v xml:space="preserve"> </v>
      </c>
      <c r="AE11" s="32" t="str">
        <f t="shared" si="17"/>
        <v/>
      </c>
      <c r="AG11" s="71" t="str">
        <f t="shared" si="18"/>
        <v/>
      </c>
    </row>
    <row r="12" spans="1:33" x14ac:dyDescent="0.35">
      <c r="A12" s="11">
        <v>10</v>
      </c>
      <c r="B12" s="50" t="s">
        <v>9</v>
      </c>
      <c r="C12" s="46">
        <f>VLOOKUP(B12,Africa!A$8:E$61,5,FALSE)</f>
        <v>500472.77266666666</v>
      </c>
      <c r="D12" s="12">
        <f>VLOOKUP(B12,GDP_20Mar18!A$8:E$61,4,FALSE)</f>
        <v>11267.2957712727</v>
      </c>
      <c r="E12" s="16">
        <f t="shared" si="0"/>
        <v>4.4418180087424437E-2</v>
      </c>
      <c r="F12" s="32">
        <f t="shared" si="9"/>
        <v>4.9065167085274697E-2</v>
      </c>
      <c r="H12" s="3">
        <f>_xlfn.IFNA(VLOOKUP(B12, CENSAD!$A$8:$E$36, 5, FALSE), " ")</f>
        <v>152038.01300000001</v>
      </c>
      <c r="I12" s="7">
        <f t="shared" si="1"/>
        <v>1.3493744735772256E-2</v>
      </c>
      <c r="J12" s="20">
        <f t="shared" si="10"/>
        <v>8.2809272562365518E-2</v>
      </c>
      <c r="K12" s="4" t="str">
        <f>_xlfn.IFNA(VLOOKUP(B12, COMESAjul2018!A$8:Q$28,17,0), " ")</f>
        <v xml:space="preserve"> </v>
      </c>
      <c r="L12" s="7" t="str">
        <f t="shared" si="2"/>
        <v xml:space="preserve"> </v>
      </c>
      <c r="M12" s="20" t="str">
        <f t="shared" si="11"/>
        <v/>
      </c>
      <c r="N12" s="4" t="str">
        <f>_xlfn.IFNA(VLOOKUP($B12, EAC!$A$8:$E$37, 5, FALSE), " ")</f>
        <v xml:space="preserve"> </v>
      </c>
      <c r="O12" s="7" t="str">
        <f t="shared" si="3"/>
        <v xml:space="preserve"> </v>
      </c>
      <c r="P12" s="20" t="str">
        <f t="shared" si="12"/>
        <v/>
      </c>
      <c r="Q12" s="4">
        <f>_xlfn.IFNA(VLOOKUP($B12, ECCAS!$A$8:$E$36, 5, FALSE), " ")</f>
        <v>334757.7796666667</v>
      </c>
      <c r="R12" s="7">
        <f t="shared" si="4"/>
        <v>2.9710569994991269E-2</v>
      </c>
      <c r="S12" s="20">
        <f t="shared" si="13"/>
        <v>0.26810095068327405</v>
      </c>
      <c r="T12" s="4" t="str">
        <f>_xlfn.IFNA(VLOOKUP($B12, ECOWAS!$A$8:$E$36, 5, FALSE), " ")</f>
        <v xml:space="preserve"> </v>
      </c>
      <c r="U12" s="7" t="str">
        <f t="shared" si="5"/>
        <v xml:space="preserve"> </v>
      </c>
      <c r="V12" s="20" t="str">
        <f t="shared" si="14"/>
        <v/>
      </c>
      <c r="W12" s="4" t="str">
        <f>_xlfn.IFNA(VLOOKUP($B12, IGAD!$A$8:$E$36, 5, FALSE), " ")</f>
        <v xml:space="preserve"> </v>
      </c>
      <c r="X12" s="7" t="str">
        <f t="shared" si="6"/>
        <v xml:space="preserve"> </v>
      </c>
      <c r="Y12" s="20" t="str">
        <f t="shared" si="15"/>
        <v/>
      </c>
      <c r="Z12" s="4" t="str">
        <f>_xlfn.IFNA(VLOOKUP($B12, SADC!$A$8:$E$36, 5, FALSE), " ")</f>
        <v xml:space="preserve"> </v>
      </c>
      <c r="AA12" s="7" t="str">
        <f t="shared" si="7"/>
        <v xml:space="preserve"> </v>
      </c>
      <c r="AB12" s="20" t="str">
        <f t="shared" si="16"/>
        <v/>
      </c>
      <c r="AC12" s="4" t="str">
        <f>_xlfn.IFNA(VLOOKUP($B12, UMA!$A$8:$E$36, 5, FALSE), " ")</f>
        <v xml:space="preserve"> </v>
      </c>
      <c r="AD12" s="7" t="str">
        <f t="shared" si="8"/>
        <v xml:space="preserve"> </v>
      </c>
      <c r="AE12" s="32" t="str">
        <f t="shared" si="17"/>
        <v/>
      </c>
      <c r="AG12" s="71" t="str">
        <f t="shared" si="18"/>
        <v/>
      </c>
    </row>
    <row r="13" spans="1:33" x14ac:dyDescent="0.35">
      <c r="A13" s="11">
        <v>11</v>
      </c>
      <c r="B13" s="50" t="s">
        <v>10</v>
      </c>
      <c r="C13" s="46">
        <f>VLOOKUP(B13,Africa!A$8:E$61,5,FALSE)</f>
        <v>32711.514333333329</v>
      </c>
      <c r="D13" s="12">
        <f>VLOOKUP(B13,GDP_20Mar18!A$8:E$61,4,FALSE)</f>
        <v>1149.8025730249001</v>
      </c>
      <c r="E13" s="16">
        <f t="shared" si="0"/>
        <v>2.8449679189076687E-2</v>
      </c>
      <c r="F13" s="32">
        <f t="shared" si="9"/>
        <v>2.8620877864735213E-2</v>
      </c>
      <c r="H13" s="3">
        <f>_xlfn.IFNA(VLOOKUP(B13, CENSAD!$A$8:$E$36, 5, FALSE), " ")</f>
        <v>7799.3673333333327</v>
      </c>
      <c r="I13" s="7">
        <f t="shared" si="1"/>
        <v>6.7832230648212592E-3</v>
      </c>
      <c r="J13" s="20">
        <f t="shared" si="10"/>
        <v>2.9918334443542843E-2</v>
      </c>
      <c r="K13" s="4">
        <f>_xlfn.IFNA(VLOOKUP(B13, COMESAjul2018!A$8:Q$28,17,0), " ")</f>
        <v>20826.941999999999</v>
      </c>
      <c r="L13" s="7">
        <f t="shared" si="2"/>
        <v>1.8113493993328341E-2</v>
      </c>
      <c r="M13" s="20">
        <f t="shared" si="11"/>
        <v>0.14796243366240988</v>
      </c>
      <c r="N13" s="4" t="str">
        <f>_xlfn.IFNA(VLOOKUP($B13, EAC!$A$8:$E$37, 5, FALSE), " ")</f>
        <v xml:space="preserve"> </v>
      </c>
      <c r="O13" s="7" t="str">
        <f t="shared" si="3"/>
        <v xml:space="preserve"> </v>
      </c>
      <c r="P13" s="20" t="str">
        <f t="shared" si="12"/>
        <v/>
      </c>
      <c r="Q13" s="4" t="str">
        <f>_xlfn.IFNA(VLOOKUP($B13, ECCAS!$A$8:$E$36, 5, FALSE), " ")</f>
        <v xml:space="preserve"> </v>
      </c>
      <c r="R13" s="7" t="str">
        <f t="shared" si="4"/>
        <v xml:space="preserve"> </v>
      </c>
      <c r="S13" s="20" t="str">
        <f t="shared" si="13"/>
        <v/>
      </c>
      <c r="T13" s="4" t="str">
        <f>_xlfn.IFNA(VLOOKUP($B13, ECOWAS!$A$8:$E$36, 5, FALSE), " ")</f>
        <v xml:space="preserve"> </v>
      </c>
      <c r="U13" s="7" t="str">
        <f t="shared" si="5"/>
        <v xml:space="preserve"> </v>
      </c>
      <c r="V13" s="20" t="str">
        <f t="shared" si="14"/>
        <v/>
      </c>
      <c r="W13" s="4" t="str">
        <f>_xlfn.IFNA(VLOOKUP($B13, IGAD!$A$8:$E$36, 5, FALSE), " ")</f>
        <v xml:space="preserve"> </v>
      </c>
      <c r="X13" s="7" t="str">
        <f t="shared" si="6"/>
        <v xml:space="preserve"> </v>
      </c>
      <c r="Y13" s="20" t="str">
        <f t="shared" si="15"/>
        <v/>
      </c>
      <c r="Z13" s="4">
        <f>_xlfn.IFNA(VLOOKUP($B13, SADC!$A$8:$E$36, 5, FALSE), " ")</f>
        <v>48881.123333333329</v>
      </c>
      <c r="AA13" s="7">
        <f t="shared" si="7"/>
        <v>4.2512623019043079E-2</v>
      </c>
      <c r="AB13" s="20">
        <f t="shared" si="16"/>
        <v>4.3795391760943936E-2</v>
      </c>
      <c r="AC13" s="4" t="str">
        <f>_xlfn.IFNA(VLOOKUP($B13, UMA!$A$8:$E$36, 5, FALSE), " ")</f>
        <v xml:space="preserve"> </v>
      </c>
      <c r="AD13" s="7" t="str">
        <f t="shared" si="8"/>
        <v xml:space="preserve"> </v>
      </c>
      <c r="AE13" s="32" t="str">
        <f t="shared" si="17"/>
        <v/>
      </c>
      <c r="AG13" s="71">
        <f t="shared" si="18"/>
        <v>11</v>
      </c>
    </row>
    <row r="14" spans="1:33" x14ac:dyDescent="0.35">
      <c r="A14" s="11">
        <v>12</v>
      </c>
      <c r="B14" s="50" t="s">
        <v>11</v>
      </c>
      <c r="C14" s="46">
        <f>VLOOKUP(B14,Africa!A$8:E$61,5,FALSE)</f>
        <v>1230392.8713333334</v>
      </c>
      <c r="D14" s="12">
        <f>VLOOKUP(B14,GDP_20Mar18!A$8:E$61,4,FALSE)</f>
        <v>7778.0818826944997</v>
      </c>
      <c r="E14" s="16">
        <f t="shared" si="0"/>
        <v>0.15818718417851088</v>
      </c>
      <c r="F14" s="32">
        <f t="shared" si="9"/>
        <v>0.19472232293085398</v>
      </c>
      <c r="H14" s="3" t="str">
        <f>_xlfn.IFNA(VLOOKUP(B14, CENSAD!$A$8:$E$36, 5, FALSE), " ")</f>
        <v xml:space="preserve"> </v>
      </c>
      <c r="I14" s="7" t="str">
        <f t="shared" si="1"/>
        <v xml:space="preserve"> </v>
      </c>
      <c r="J14" s="20" t="str">
        <f t="shared" si="10"/>
        <v/>
      </c>
      <c r="K14" s="4" t="str">
        <f>_xlfn.IFNA(VLOOKUP(B14, COMESAjul2018!A$8:Q$28,17,0), " ")</f>
        <v xml:space="preserve"> </v>
      </c>
      <c r="L14" s="7" t="str">
        <f t="shared" si="2"/>
        <v xml:space="preserve"> </v>
      </c>
      <c r="M14" s="20" t="str">
        <f t="shared" si="11"/>
        <v/>
      </c>
      <c r="N14" s="4" t="str">
        <f>_xlfn.IFNA(VLOOKUP($B14, EAC!$A$8:$E$37, 5, FALSE), " ")</f>
        <v xml:space="preserve"> </v>
      </c>
      <c r="O14" s="7" t="str">
        <f t="shared" si="3"/>
        <v xml:space="preserve"> </v>
      </c>
      <c r="P14" s="20" t="str">
        <f t="shared" si="12"/>
        <v/>
      </c>
      <c r="Q14" s="4">
        <f>_xlfn.IFNA(VLOOKUP($B14, ECCAS!$A$8:$E$36, 5, FALSE), " ")</f>
        <v>570127.84100000001</v>
      </c>
      <c r="R14" s="7">
        <f t="shared" si="4"/>
        <v>7.3299285042046275E-2</v>
      </c>
      <c r="S14" s="20">
        <f t="shared" si="13"/>
        <v>0.68243398458259108</v>
      </c>
      <c r="T14" s="4" t="str">
        <f>_xlfn.IFNA(VLOOKUP($B14, ECOWAS!$A$8:$E$36, 5, FALSE), " ")</f>
        <v xml:space="preserve"> </v>
      </c>
      <c r="U14" s="7" t="str">
        <f t="shared" si="5"/>
        <v xml:space="preserve"> </v>
      </c>
      <c r="V14" s="20" t="str">
        <f t="shared" si="14"/>
        <v/>
      </c>
      <c r="W14" s="4" t="str">
        <f>_xlfn.IFNA(VLOOKUP($B14, IGAD!$A$8:$E$36, 5, FALSE), " ")</f>
        <v xml:space="preserve"> </v>
      </c>
      <c r="X14" s="7" t="str">
        <f t="shared" si="6"/>
        <v xml:space="preserve"> </v>
      </c>
      <c r="Y14" s="20" t="str">
        <f t="shared" si="15"/>
        <v/>
      </c>
      <c r="Z14" s="4" t="str">
        <f>_xlfn.IFNA(VLOOKUP($B14, SADC!$A$8:$E$36, 5, FALSE), " ")</f>
        <v xml:space="preserve"> </v>
      </c>
      <c r="AA14" s="7" t="str">
        <f t="shared" si="7"/>
        <v xml:space="preserve"> </v>
      </c>
      <c r="AB14" s="20" t="str">
        <f t="shared" si="16"/>
        <v/>
      </c>
      <c r="AC14" s="4" t="str">
        <f>_xlfn.IFNA(VLOOKUP($B14, UMA!$A$8:$E$36, 5, FALSE), " ")</f>
        <v xml:space="preserve"> </v>
      </c>
      <c r="AD14" s="7" t="str">
        <f t="shared" si="8"/>
        <v xml:space="preserve"> </v>
      </c>
      <c r="AE14" s="32" t="str">
        <f t="shared" si="17"/>
        <v/>
      </c>
      <c r="AG14" s="71" t="str">
        <f t="shared" si="18"/>
        <v/>
      </c>
    </row>
    <row r="15" spans="1:33" x14ac:dyDescent="0.35">
      <c r="A15" s="11">
        <v>13</v>
      </c>
      <c r="B15" s="51" t="s">
        <v>12</v>
      </c>
      <c r="C15" s="46">
        <f>VLOOKUP(B15,Africa!A$8:E$61,5,FALSE)</f>
        <v>2584046.8016666668</v>
      </c>
      <c r="D15" s="12">
        <f>VLOOKUP(B15,GDP_20Mar18!A$8:E$61,4,FALSE)</f>
        <v>36767.7902049412</v>
      </c>
      <c r="E15" s="16">
        <f t="shared" si="0"/>
        <v>7.0280176950079487E-2</v>
      </c>
      <c r="F15" s="32">
        <f t="shared" si="9"/>
        <v>8.2175986131257414E-2</v>
      </c>
      <c r="H15" s="3">
        <f>_xlfn.IFNA(VLOOKUP(B15, CENSAD!$A$8:$E$36, 5, FALSE), " ")</f>
        <v>2373385.6643333328</v>
      </c>
      <c r="I15" s="7">
        <f t="shared" si="1"/>
        <v>6.4550674683037518E-2</v>
      </c>
      <c r="J15" s="20">
        <f t="shared" si="10"/>
        <v>0.48522939051947972</v>
      </c>
      <c r="K15" s="4" t="str">
        <f>_xlfn.IFNA(VLOOKUP(B15, COMESAjul2018!A$8:Q$28,17,0), " ")</f>
        <v xml:space="preserve"> </v>
      </c>
      <c r="L15" s="7" t="str">
        <f t="shared" si="2"/>
        <v xml:space="preserve"> </v>
      </c>
      <c r="M15" s="20" t="str">
        <f t="shared" si="11"/>
        <v/>
      </c>
      <c r="N15" s="4" t="str">
        <f>_xlfn.IFNA(VLOOKUP($B15, EAC!$A$8:$E$37, 5, FALSE), " ")</f>
        <v xml:space="preserve"> </v>
      </c>
      <c r="O15" s="7" t="str">
        <f t="shared" si="3"/>
        <v xml:space="preserve"> </v>
      </c>
      <c r="P15" s="20" t="str">
        <f t="shared" si="12"/>
        <v/>
      </c>
      <c r="Q15" s="4" t="str">
        <f>_xlfn.IFNA(VLOOKUP($B15, ECCAS!$A$8:$E$36, 5, FALSE), " ")</f>
        <v xml:space="preserve"> </v>
      </c>
      <c r="R15" s="7" t="str">
        <f t="shared" si="4"/>
        <v xml:space="preserve"> </v>
      </c>
      <c r="S15" s="20" t="str">
        <f t="shared" si="13"/>
        <v/>
      </c>
      <c r="T15" s="4">
        <f>_xlfn.IFNA(VLOOKUP($B15, ECOWAS!$A$8:$E$36, 5, FALSE), " ")</f>
        <v>1973208.6440000001</v>
      </c>
      <c r="U15" s="7">
        <f t="shared" si="5"/>
        <v>5.3666772819401638E-2</v>
      </c>
      <c r="V15" s="20">
        <f t="shared" si="14"/>
        <v>0.41469473867054324</v>
      </c>
      <c r="W15" s="4" t="str">
        <f>_xlfn.IFNA(VLOOKUP($B15, IGAD!$A$8:$E$36, 5, FALSE), " ")</f>
        <v xml:space="preserve"> </v>
      </c>
      <c r="X15" s="7" t="str">
        <f t="shared" si="6"/>
        <v xml:space="preserve"> </v>
      </c>
      <c r="Y15" s="20" t="str">
        <f t="shared" si="15"/>
        <v/>
      </c>
      <c r="Z15" s="4" t="str">
        <f>_xlfn.IFNA(VLOOKUP($B15, SADC!$A$8:$E$36, 5, FALSE), " ")</f>
        <v xml:space="preserve"> </v>
      </c>
      <c r="AA15" s="7" t="str">
        <f t="shared" si="7"/>
        <v xml:space="preserve"> </v>
      </c>
      <c r="AB15" s="20" t="str">
        <f t="shared" si="16"/>
        <v/>
      </c>
      <c r="AC15" s="4" t="str">
        <f>_xlfn.IFNA(VLOOKUP($B15, UMA!$A$8:$E$36, 5, FALSE), " ")</f>
        <v xml:space="preserve"> </v>
      </c>
      <c r="AD15" s="7" t="str">
        <f t="shared" si="8"/>
        <v xml:space="preserve"> </v>
      </c>
      <c r="AE15" s="32" t="str">
        <f t="shared" si="17"/>
        <v/>
      </c>
      <c r="AG15" s="71" t="str">
        <f t="shared" si="18"/>
        <v/>
      </c>
    </row>
    <row r="16" spans="1:33" x14ac:dyDescent="0.35">
      <c r="A16" s="11">
        <v>14</v>
      </c>
      <c r="B16" s="52" t="s">
        <v>278</v>
      </c>
      <c r="C16" s="46">
        <f>VLOOKUP(B16,Africa!A$8:E$61,5,FALSE)</f>
        <v>2342747.0303333336</v>
      </c>
      <c r="D16" s="12">
        <f>VLOOKUP(B16,GDP_20Mar18!A$8:E$61,4,FALSE)</f>
        <v>40337.492608858302</v>
      </c>
      <c r="E16" s="16">
        <f t="shared" si="0"/>
        <v>5.8078647898378674E-2</v>
      </c>
      <c r="F16" s="32">
        <f t="shared" si="9"/>
        <v>6.6554507919010394E-2</v>
      </c>
      <c r="H16" s="3" t="str">
        <f>_xlfn.IFNA(VLOOKUP(B16, CENSAD!$A$8:$E$36, 5, FALSE), " ")</f>
        <v xml:space="preserve"> </v>
      </c>
      <c r="I16" s="7" t="str">
        <f t="shared" si="1"/>
        <v xml:space="preserve"> </v>
      </c>
      <c r="J16" s="20" t="str">
        <f t="shared" si="10"/>
        <v/>
      </c>
      <c r="K16" s="4">
        <f>_xlfn.IFNA(VLOOKUP(B16, COMESAjul2018!A$8:Q$28,17,0), " ")</f>
        <v>859113.43566666672</v>
      </c>
      <c r="L16" s="7">
        <f t="shared" si="2"/>
        <v>2.1298136797873287E-2</v>
      </c>
      <c r="M16" s="20">
        <f t="shared" si="11"/>
        <v>0.17871731357290754</v>
      </c>
      <c r="N16" s="4" t="str">
        <f>_xlfn.IFNA(VLOOKUP($B16, EAC!$A$8:$E$37, 5, FALSE), " ")</f>
        <v xml:space="preserve"> </v>
      </c>
      <c r="O16" s="7" t="str">
        <f t="shared" si="3"/>
        <v xml:space="preserve"> </v>
      </c>
      <c r="P16" s="20" t="str">
        <f t="shared" si="12"/>
        <v/>
      </c>
      <c r="Q16" s="4">
        <f>_xlfn.IFNA(VLOOKUP($B16, ECCAS!$A$8:$E$36, 5, FALSE), " ")</f>
        <v>205802.16433333335</v>
      </c>
      <c r="R16" s="7">
        <f t="shared" si="4"/>
        <v>5.1020068681249227E-3</v>
      </c>
      <c r="S16" s="20">
        <f t="shared" si="13"/>
        <v>3.4183969894773319E-2</v>
      </c>
      <c r="T16" s="4" t="str">
        <f>_xlfn.IFNA(VLOOKUP($B16, ECOWAS!$A$8:$E$36, 5, FALSE), " ")</f>
        <v xml:space="preserve"> </v>
      </c>
      <c r="U16" s="7" t="str">
        <f t="shared" si="5"/>
        <v xml:space="preserve"> </v>
      </c>
      <c r="V16" s="20" t="str">
        <f t="shared" si="14"/>
        <v/>
      </c>
      <c r="W16" s="4" t="str">
        <f>_xlfn.IFNA(VLOOKUP($B16, IGAD!$A$8:$E$36, 5, FALSE), " ")</f>
        <v xml:space="preserve"> </v>
      </c>
      <c r="X16" s="7" t="str">
        <f t="shared" si="6"/>
        <v xml:space="preserve"> </v>
      </c>
      <c r="Y16" s="20" t="str">
        <f t="shared" si="15"/>
        <v/>
      </c>
      <c r="Z16" s="4">
        <f>_xlfn.IFNA(VLOOKUP($B16, SADC!$A$8:$E$36, 5, FALSE), " ")</f>
        <v>1856812.3856666666</v>
      </c>
      <c r="AA16" s="7">
        <f t="shared" si="7"/>
        <v>4.6031923790396972E-2</v>
      </c>
      <c r="AB16" s="20">
        <f t="shared" si="16"/>
        <v>4.8684658260549282E-2</v>
      </c>
      <c r="AC16" s="4" t="str">
        <f>_xlfn.IFNA(VLOOKUP($B16, UMA!$A$8:$E$36, 5, FALSE), " ")</f>
        <v xml:space="preserve"> </v>
      </c>
      <c r="AD16" s="7" t="str">
        <f t="shared" si="8"/>
        <v xml:space="preserve"> </v>
      </c>
      <c r="AE16" s="32" t="str">
        <f t="shared" si="17"/>
        <v/>
      </c>
      <c r="AG16" s="71">
        <f t="shared" si="18"/>
        <v>10</v>
      </c>
    </row>
    <row r="17" spans="1:33" x14ac:dyDescent="0.35">
      <c r="A17" s="11">
        <v>15</v>
      </c>
      <c r="B17" s="50" t="s">
        <v>13</v>
      </c>
      <c r="C17" s="46">
        <f>VLOOKUP(B17,Africa!A$8:E$61,5,FALSE)</f>
        <v>57590.97</v>
      </c>
      <c r="D17" s="12">
        <f>VLOOKUP(B17,GDP_20Mar18!A$8:E$61,4,FALSE)</f>
        <v>1891.5203691199999</v>
      </c>
      <c r="E17" s="16">
        <f t="shared" si="0"/>
        <v>3.0446920339955573E-2</v>
      </c>
      <c r="F17" s="32">
        <f t="shared" si="9"/>
        <v>3.1177922886785843E-2</v>
      </c>
      <c r="H17" s="3">
        <f>_xlfn.IFNA(VLOOKUP(B17, CENSAD!$A$8:$E$36, 5, FALSE), " ")</f>
        <v>12098.396333333332</v>
      </c>
      <c r="I17" s="7">
        <f t="shared" si="1"/>
        <v>6.3961226803821948E-3</v>
      </c>
      <c r="J17" s="20">
        <f t="shared" si="10"/>
        <v>2.6867289609313508E-2</v>
      </c>
      <c r="K17" s="4">
        <f>_xlfn.IFNA(VLOOKUP(B17, COMESAjul2018!A$8:Q$28,17,0), " ")</f>
        <v>37281.365333333328</v>
      </c>
      <c r="L17" s="7">
        <f t="shared" si="2"/>
        <v>1.9709735058617367E-2</v>
      </c>
      <c r="M17" s="20">
        <f t="shared" si="11"/>
        <v>0.16337772676878501</v>
      </c>
      <c r="N17" s="4" t="str">
        <f>_xlfn.IFNA(VLOOKUP($B17, EAC!$A$8:$E$37, 5, FALSE), " ")</f>
        <v xml:space="preserve"> </v>
      </c>
      <c r="O17" s="7" t="str">
        <f t="shared" si="3"/>
        <v xml:space="preserve"> </v>
      </c>
      <c r="P17" s="20" t="str">
        <f t="shared" si="12"/>
        <v/>
      </c>
      <c r="Q17" s="4" t="str">
        <f>_xlfn.IFNA(VLOOKUP($B17, ECCAS!$A$8:$E$36, 5, FALSE), " ")</f>
        <v xml:space="preserve"> </v>
      </c>
      <c r="R17" s="7" t="str">
        <f t="shared" si="4"/>
        <v xml:space="preserve"> </v>
      </c>
      <c r="S17" s="20" t="str">
        <f t="shared" si="13"/>
        <v/>
      </c>
      <c r="T17" s="4" t="str">
        <f>_xlfn.IFNA(VLOOKUP($B17, ECOWAS!$A$8:$E$36, 5, FALSE), " ")</f>
        <v xml:space="preserve"> </v>
      </c>
      <c r="U17" s="7" t="str">
        <f t="shared" si="5"/>
        <v xml:space="preserve"> </v>
      </c>
      <c r="V17" s="20" t="str">
        <f t="shared" si="14"/>
        <v/>
      </c>
      <c r="W17" s="4">
        <f>_xlfn.IFNA(VLOOKUP($B17, IGAD!$A$8:$E$36, 5, FALSE), " ")</f>
        <v>40312.080666666669</v>
      </c>
      <c r="X17" s="7">
        <f t="shared" si="6"/>
        <v>2.1311999238697719E-2</v>
      </c>
      <c r="Y17" s="20">
        <f t="shared" si="15"/>
        <v>0.1733356024393029</v>
      </c>
      <c r="Z17" s="4" t="str">
        <f>_xlfn.IFNA(VLOOKUP($B17, SADC!$A$8:$E$36, 5, FALSE), " ")</f>
        <v xml:space="preserve"> </v>
      </c>
      <c r="AA17" s="7" t="str">
        <f t="shared" si="7"/>
        <v xml:space="preserve"> </v>
      </c>
      <c r="AB17" s="20" t="str">
        <f t="shared" si="16"/>
        <v/>
      </c>
      <c r="AC17" s="4" t="str">
        <f>_xlfn.IFNA(VLOOKUP($B17, UMA!$A$8:$E$36, 5, FALSE), " ")</f>
        <v xml:space="preserve"> </v>
      </c>
      <c r="AD17" s="7" t="str">
        <f t="shared" si="8"/>
        <v xml:space="preserve"> </v>
      </c>
      <c r="AE17" s="32" t="str">
        <f t="shared" si="17"/>
        <v/>
      </c>
      <c r="AG17" s="71" t="str">
        <f t="shared" si="18"/>
        <v/>
      </c>
    </row>
    <row r="18" spans="1:33" x14ac:dyDescent="0.35">
      <c r="A18" s="11">
        <v>16</v>
      </c>
      <c r="B18" s="50" t="s">
        <v>14</v>
      </c>
      <c r="C18" s="46">
        <f>VLOOKUP(B18,Africa!A$8:E$61,5,FALSE)</f>
        <v>1646434.2173333333</v>
      </c>
      <c r="D18" s="12">
        <f>VLOOKUP(B18,GDP_20Mar18!A$8:E$61,4,FALSE)</f>
        <v>270143.81341183808</v>
      </c>
      <c r="E18" s="16">
        <f t="shared" si="0"/>
        <v>6.0946582360682129E-3</v>
      </c>
      <c r="F18" s="32">
        <f t="shared" si="9"/>
        <v>0</v>
      </c>
      <c r="H18" s="3">
        <f>_xlfn.IFNA(VLOOKUP(B18, CENSAD!$A$8:$E$36, 5, FALSE), " ")</f>
        <v>1038005.4416666668</v>
      </c>
      <c r="I18" s="7">
        <f t="shared" si="1"/>
        <v>3.8424179645536165E-3</v>
      </c>
      <c r="J18" s="20">
        <f t="shared" si="10"/>
        <v>6.7395194117554494E-3</v>
      </c>
      <c r="K18" s="4">
        <f>_xlfn.IFNA(VLOOKUP(B18, COMESAjul2018!A$8:Q$28,17,0), " ")</f>
        <v>754269.70633333328</v>
      </c>
      <c r="L18" s="7">
        <f t="shared" si="2"/>
        <v>2.7921043121703418E-3</v>
      </c>
      <c r="M18" s="20">
        <f t="shared" si="11"/>
        <v>0</v>
      </c>
      <c r="N18" s="4" t="str">
        <f>_xlfn.IFNA(VLOOKUP($B18, EAC!$A$8:$E$37, 5, FALSE), " ")</f>
        <v xml:space="preserve"> </v>
      </c>
      <c r="O18" s="7" t="str">
        <f t="shared" si="3"/>
        <v xml:space="preserve"> </v>
      </c>
      <c r="P18" s="20" t="str">
        <f t="shared" si="12"/>
        <v/>
      </c>
      <c r="Q18" s="4" t="str">
        <f>_xlfn.IFNA(VLOOKUP($B18, ECCAS!$A$8:$E$36, 5, FALSE), " ")</f>
        <v xml:space="preserve"> </v>
      </c>
      <c r="R18" s="7" t="str">
        <f t="shared" si="4"/>
        <v xml:space="preserve"> </v>
      </c>
      <c r="S18" s="20" t="str">
        <f t="shared" si="13"/>
        <v/>
      </c>
      <c r="T18" s="4" t="str">
        <f>_xlfn.IFNA(VLOOKUP($B18, ECOWAS!$A$8:$E$36, 5, FALSE), " ")</f>
        <v xml:space="preserve"> </v>
      </c>
      <c r="U18" s="7" t="str">
        <f t="shared" si="5"/>
        <v xml:space="preserve"> </v>
      </c>
      <c r="V18" s="20" t="str">
        <f t="shared" si="14"/>
        <v/>
      </c>
      <c r="W18" s="4" t="str">
        <f>_xlfn.IFNA(VLOOKUP($B18, IGAD!$A$8:$E$36, 5, FALSE), " ")</f>
        <v xml:space="preserve"> </v>
      </c>
      <c r="X18" s="7" t="str">
        <f t="shared" si="6"/>
        <v xml:space="preserve"> </v>
      </c>
      <c r="Y18" s="20" t="str">
        <f t="shared" si="15"/>
        <v/>
      </c>
      <c r="Z18" s="4" t="str">
        <f>_xlfn.IFNA(VLOOKUP($B18, SADC!$A$8:$E$36, 5, FALSE), " ")</f>
        <v xml:space="preserve"> </v>
      </c>
      <c r="AA18" s="7" t="str">
        <f t="shared" si="7"/>
        <v xml:space="preserve"> </v>
      </c>
      <c r="AB18" s="20" t="str">
        <f t="shared" si="16"/>
        <v/>
      </c>
      <c r="AC18" s="4" t="str">
        <f>_xlfn.IFNA(VLOOKUP($B18, UMA!$A$8:$E$36, 5, FALSE), " ")</f>
        <v xml:space="preserve"> </v>
      </c>
      <c r="AD18" s="7" t="str">
        <f t="shared" si="8"/>
        <v xml:space="preserve"> </v>
      </c>
      <c r="AE18" s="32" t="str">
        <f t="shared" si="17"/>
        <v/>
      </c>
      <c r="AG18" s="71" t="str">
        <f t="shared" si="18"/>
        <v/>
      </c>
    </row>
    <row r="19" spans="1:33" x14ac:dyDescent="0.35">
      <c r="A19" s="11">
        <v>17</v>
      </c>
      <c r="B19" s="50" t="s">
        <v>15</v>
      </c>
      <c r="C19" s="46">
        <f>VLOOKUP(B19,Africa!A$8:E$61,5,FALSE)</f>
        <v>356217.00500000006</v>
      </c>
      <c r="D19" s="12">
        <f>VLOOKUP(B19,GDP_20Mar18!A$8:E$61,4,FALSE)</f>
        <v>10677.9405677709</v>
      </c>
      <c r="E19" s="16">
        <f t="shared" si="0"/>
        <v>3.3360085003204226E-2</v>
      </c>
      <c r="F19" s="32">
        <f t="shared" si="9"/>
        <v>3.4907614315032143E-2</v>
      </c>
      <c r="H19" s="3" t="str">
        <f>_xlfn.IFNA(VLOOKUP(B19, CENSAD!$A$8:$E$36, 5, FALSE), " ")</f>
        <v xml:space="preserve"> </v>
      </c>
      <c r="I19" s="7" t="str">
        <f t="shared" si="1"/>
        <v xml:space="preserve"> </v>
      </c>
      <c r="J19" s="20" t="str">
        <f t="shared" si="10"/>
        <v/>
      </c>
      <c r="K19" s="4" t="str">
        <f>_xlfn.IFNA(VLOOKUP(B19, COMESAjul2018!A$8:Q$28,17,0), " ")</f>
        <v xml:space="preserve"> </v>
      </c>
      <c r="L19" s="7" t="str">
        <f t="shared" si="2"/>
        <v xml:space="preserve"> </v>
      </c>
      <c r="M19" s="20" t="str">
        <f t="shared" si="11"/>
        <v/>
      </c>
      <c r="N19" s="4" t="str">
        <f>_xlfn.IFNA(VLOOKUP($B19, EAC!$A$8:$E$37, 5, FALSE), " ")</f>
        <v xml:space="preserve"> </v>
      </c>
      <c r="O19" s="7" t="str">
        <f t="shared" si="3"/>
        <v xml:space="preserve"> </v>
      </c>
      <c r="P19" s="20" t="str">
        <f t="shared" si="12"/>
        <v/>
      </c>
      <c r="Q19" s="4">
        <f>_xlfn.IFNA(VLOOKUP($B19, ECCAS!$A$8:$E$36, 5, FALSE), " ")</f>
        <v>86496.039499999999</v>
      </c>
      <c r="R19" s="7">
        <f t="shared" si="4"/>
        <v>8.1004421171878369E-3</v>
      </c>
      <c r="S19" s="20">
        <f t="shared" si="13"/>
        <v>6.2685630757080127E-2</v>
      </c>
      <c r="T19" s="4" t="str">
        <f>_xlfn.IFNA(VLOOKUP($B19, ECOWAS!$A$8:$E$36, 5, FALSE), " ")</f>
        <v xml:space="preserve"> </v>
      </c>
      <c r="U19" s="7" t="str">
        <f t="shared" si="5"/>
        <v xml:space="preserve"> </v>
      </c>
      <c r="V19" s="20" t="str">
        <f t="shared" si="14"/>
        <v/>
      </c>
      <c r="W19" s="4" t="str">
        <f>_xlfn.IFNA(VLOOKUP($B19, IGAD!$A$8:$E$36, 5, FALSE), " ")</f>
        <v xml:space="preserve"> </v>
      </c>
      <c r="X19" s="7" t="str">
        <f t="shared" si="6"/>
        <v xml:space="preserve"> </v>
      </c>
      <c r="Y19" s="20" t="str">
        <f t="shared" si="15"/>
        <v/>
      </c>
      <c r="Z19" s="4" t="str">
        <f>_xlfn.IFNA(VLOOKUP($B19, SADC!$A$8:$E$36, 5, FALSE), " ")</f>
        <v xml:space="preserve"> </v>
      </c>
      <c r="AA19" s="7" t="str">
        <f t="shared" si="7"/>
        <v xml:space="preserve"> </v>
      </c>
      <c r="AB19" s="20" t="str">
        <f t="shared" si="16"/>
        <v/>
      </c>
      <c r="AC19" s="4" t="str">
        <f>_xlfn.IFNA(VLOOKUP($B19, UMA!$A$8:$E$36, 5, FALSE), " ")</f>
        <v xml:space="preserve"> </v>
      </c>
      <c r="AD19" s="7" t="str">
        <f t="shared" si="8"/>
        <v xml:space="preserve"> </v>
      </c>
      <c r="AE19" s="32" t="str">
        <f t="shared" si="17"/>
        <v/>
      </c>
      <c r="AG19" s="71" t="str">
        <f t="shared" si="18"/>
        <v/>
      </c>
    </row>
    <row r="20" spans="1:33" x14ac:dyDescent="0.35">
      <c r="A20" s="11">
        <v>18</v>
      </c>
      <c r="B20" s="50" t="s">
        <v>16</v>
      </c>
      <c r="C20" s="46">
        <f>VLOOKUP(B20,Africa!A$8:E$61,5,FALSE)</f>
        <v>156573.74966666664</v>
      </c>
      <c r="D20" s="12">
        <f>VLOOKUP(B20,GDP_20Mar18!A$8:E$61,4,FALSE)</f>
        <v>5413.8043034324</v>
      </c>
      <c r="E20" s="16">
        <f t="shared" si="0"/>
        <v>2.8921206030184263E-2</v>
      </c>
      <c r="F20" s="32">
        <f t="shared" si="9"/>
        <v>2.9224568291044931E-2</v>
      </c>
      <c r="H20" s="3">
        <f>_xlfn.IFNA(VLOOKUP(B20, CENSAD!$A$8:$E$36, 5, FALSE), " ")</f>
        <v>129901.54766666668</v>
      </c>
      <c r="I20" s="7">
        <f t="shared" si="1"/>
        <v>2.3994503751143707E-2</v>
      </c>
      <c r="J20" s="20">
        <f t="shared" si="10"/>
        <v>0.16557407424491069</v>
      </c>
      <c r="K20" s="4">
        <f>_xlfn.IFNA(VLOOKUP(B20, COMESAjul2018!A$8:Q$28,17,0), " ")</f>
        <v>118239.58899999999</v>
      </c>
      <c r="L20" s="7">
        <f t="shared" si="2"/>
        <v>2.1840388453833664E-2</v>
      </c>
      <c r="M20" s="20">
        <f t="shared" si="11"/>
        <v>0.18395397136590386</v>
      </c>
      <c r="N20" s="4" t="str">
        <f>_xlfn.IFNA(VLOOKUP($B20, EAC!$A$8:$E$37, 5, FALSE), " ")</f>
        <v xml:space="preserve"> </v>
      </c>
      <c r="O20" s="7" t="str">
        <f t="shared" si="3"/>
        <v xml:space="preserve"> </v>
      </c>
      <c r="P20" s="20" t="str">
        <f t="shared" si="12"/>
        <v/>
      </c>
      <c r="Q20" s="4" t="str">
        <f>_xlfn.IFNA(VLOOKUP($B20, ECCAS!$A$8:$E$36, 5, FALSE), " ")</f>
        <v xml:space="preserve"> </v>
      </c>
      <c r="R20" s="7" t="str">
        <f t="shared" si="4"/>
        <v xml:space="preserve"> </v>
      </c>
      <c r="S20" s="20" t="str">
        <f t="shared" si="13"/>
        <v/>
      </c>
      <c r="T20" s="4" t="str">
        <f>_xlfn.IFNA(VLOOKUP($B20, ECOWAS!$A$8:$E$36, 5, FALSE), " ")</f>
        <v xml:space="preserve"> </v>
      </c>
      <c r="U20" s="7" t="str">
        <f t="shared" si="5"/>
        <v xml:space="preserve"> </v>
      </c>
      <c r="V20" s="20" t="str">
        <f t="shared" si="14"/>
        <v/>
      </c>
      <c r="W20" s="4">
        <f>_xlfn.IFNA(VLOOKUP($B20, IGAD!$A$8:$E$36, 5, FALSE), " ")</f>
        <v>84818.012000000002</v>
      </c>
      <c r="X20" s="7">
        <f t="shared" si="6"/>
        <v>1.5666988913179709E-2</v>
      </c>
      <c r="Y20" s="20">
        <f t="shared" si="15"/>
        <v>0.11999988472973395</v>
      </c>
      <c r="Z20" s="4" t="str">
        <f>_xlfn.IFNA(VLOOKUP($B20, SADC!$A$8:$E$36, 5, FALSE), " ")</f>
        <v xml:space="preserve"> </v>
      </c>
      <c r="AA20" s="7" t="str">
        <f t="shared" si="7"/>
        <v xml:space="preserve"> </v>
      </c>
      <c r="AB20" s="20" t="str">
        <f t="shared" si="16"/>
        <v/>
      </c>
      <c r="AC20" s="4" t="str">
        <f>_xlfn.IFNA(VLOOKUP($B20, UMA!$A$8:$E$36, 5, FALSE), " ")</f>
        <v xml:space="preserve"> </v>
      </c>
      <c r="AD20" s="7" t="str">
        <f t="shared" si="8"/>
        <v xml:space="preserve"> </v>
      </c>
      <c r="AE20" s="32" t="str">
        <f t="shared" si="17"/>
        <v/>
      </c>
      <c r="AG20" s="71" t="str">
        <f t="shared" si="18"/>
        <v/>
      </c>
    </row>
    <row r="21" spans="1:33" x14ac:dyDescent="0.35">
      <c r="A21" s="11">
        <v>19</v>
      </c>
      <c r="B21" s="50" t="s">
        <v>17</v>
      </c>
      <c r="C21" s="46">
        <f>VLOOKUP(B21,Africa!A$8:E$61,5,FALSE)</f>
        <v>730097.95766666671</v>
      </c>
      <c r="D21" s="12">
        <f>VLOOKUP(B21,GDP_20Mar18!A$8:E$61,4,FALSE)</f>
        <v>70314.560872014496</v>
      </c>
      <c r="E21" s="16">
        <f t="shared" si="0"/>
        <v>1.0383311061212201E-2</v>
      </c>
      <c r="F21" s="32">
        <f t="shared" si="9"/>
        <v>5.4907132035668721E-3</v>
      </c>
      <c r="H21" s="3" t="str">
        <f>_xlfn.IFNA(VLOOKUP(B21, CENSAD!$A$8:$E$36, 5, FALSE), " ")</f>
        <v xml:space="preserve"> </v>
      </c>
      <c r="I21" s="7" t="str">
        <f t="shared" si="1"/>
        <v xml:space="preserve"> </v>
      </c>
      <c r="J21" s="20" t="str">
        <f t="shared" si="10"/>
        <v/>
      </c>
      <c r="K21" s="4">
        <f>_xlfn.IFNA(VLOOKUP(B21, COMESAjul2018!A$8:Q$28,17,0), " ")</f>
        <v>428493.15933333337</v>
      </c>
      <c r="L21" s="7">
        <f t="shared" si="2"/>
        <v>6.0939463180787008E-3</v>
      </c>
      <c r="M21" s="20">
        <f t="shared" si="11"/>
        <v>3.1886701463104433E-2</v>
      </c>
      <c r="N21" s="4" t="str">
        <f>_xlfn.IFNA(VLOOKUP($B21, EAC!$A$8:$E$37, 5, FALSE), " ")</f>
        <v xml:space="preserve"> </v>
      </c>
      <c r="O21" s="7" t="str">
        <f t="shared" si="3"/>
        <v xml:space="preserve"> </v>
      </c>
      <c r="P21" s="20" t="str">
        <f t="shared" si="12"/>
        <v/>
      </c>
      <c r="Q21" s="4" t="str">
        <f>_xlfn.IFNA(VLOOKUP($B21, ECCAS!$A$8:$E$36, 5, FALSE), " ")</f>
        <v xml:space="preserve"> </v>
      </c>
      <c r="R21" s="7" t="str">
        <f t="shared" si="4"/>
        <v xml:space="preserve"> </v>
      </c>
      <c r="S21" s="20" t="str">
        <f t="shared" si="13"/>
        <v/>
      </c>
      <c r="T21" s="4" t="str">
        <f>_xlfn.IFNA(VLOOKUP($B21, ECOWAS!$A$8:$E$36, 5, FALSE), " ")</f>
        <v xml:space="preserve"> </v>
      </c>
      <c r="U21" s="7" t="str">
        <f t="shared" si="5"/>
        <v xml:space="preserve"> </v>
      </c>
      <c r="V21" s="20" t="str">
        <f t="shared" si="14"/>
        <v/>
      </c>
      <c r="W21" s="4">
        <f>_xlfn.IFNA(VLOOKUP($B21, IGAD!$A$8:$E$36, 5, FALSE), " ")</f>
        <v>208573.77900000001</v>
      </c>
      <c r="X21" s="7">
        <f t="shared" si="6"/>
        <v>2.9662956920067079E-3</v>
      </c>
      <c r="Y21" s="20">
        <f t="shared" si="15"/>
        <v>0</v>
      </c>
      <c r="Z21" s="4" t="str">
        <f>_xlfn.IFNA(VLOOKUP($B21, SADC!$A$8:$E$36, 5, FALSE), " ")</f>
        <v xml:space="preserve"> </v>
      </c>
      <c r="AA21" s="7" t="str">
        <f t="shared" si="7"/>
        <v xml:space="preserve"> </v>
      </c>
      <c r="AB21" s="20" t="str">
        <f t="shared" si="16"/>
        <v/>
      </c>
      <c r="AC21" s="4" t="str">
        <f>_xlfn.IFNA(VLOOKUP($B21, UMA!$A$8:$E$36, 5, FALSE), " ")</f>
        <v xml:space="preserve"> </v>
      </c>
      <c r="AD21" s="7" t="str">
        <f t="shared" si="8"/>
        <v xml:space="preserve"> </v>
      </c>
      <c r="AE21" s="32" t="str">
        <f t="shared" si="17"/>
        <v/>
      </c>
      <c r="AG21" s="71" t="str">
        <f t="shared" si="18"/>
        <v/>
      </c>
    </row>
    <row r="22" spans="1:33" x14ac:dyDescent="0.35">
      <c r="A22" s="11">
        <v>20</v>
      </c>
      <c r="B22" s="50" t="s">
        <v>18</v>
      </c>
      <c r="C22" s="46">
        <f>VLOOKUP(B22,Africa!A$8:E$61,5,FALSE)</f>
        <v>355160.8376666666</v>
      </c>
      <c r="D22" s="12">
        <f>VLOOKUP(B22,GDP_20Mar18!A$8:E$61,4,FALSE)</f>
        <v>13863.183525952199</v>
      </c>
      <c r="E22" s="16">
        <f t="shared" si="0"/>
        <v>2.5618995593746367E-2</v>
      </c>
      <c r="F22" s="32">
        <f t="shared" si="9"/>
        <v>2.4996786005194564E-2</v>
      </c>
      <c r="H22" s="3" t="str">
        <f>_xlfn.IFNA(VLOOKUP(B22, CENSAD!$A$8:$E$36, 5, FALSE), " ")</f>
        <v xml:space="preserve"> </v>
      </c>
      <c r="I22" s="7" t="str">
        <f t="shared" si="1"/>
        <v xml:space="preserve"> </v>
      </c>
      <c r="J22" s="20" t="str">
        <f t="shared" si="10"/>
        <v/>
      </c>
      <c r="K22" s="4" t="str">
        <f>_xlfn.IFNA(VLOOKUP(B22, COMESAjul2018!A$8:Q$28,17,0), " ")</f>
        <v xml:space="preserve"> </v>
      </c>
      <c r="L22" s="7" t="str">
        <f t="shared" si="2"/>
        <v xml:space="preserve"> </v>
      </c>
      <c r="M22" s="20" t="str">
        <f t="shared" si="11"/>
        <v/>
      </c>
      <c r="N22" s="4" t="str">
        <f>_xlfn.IFNA(VLOOKUP($B22, EAC!$A$8:$E$37, 5, FALSE), " ")</f>
        <v xml:space="preserve"> </v>
      </c>
      <c r="O22" s="7" t="str">
        <f t="shared" si="3"/>
        <v xml:space="preserve"> </v>
      </c>
      <c r="P22" s="20" t="str">
        <f t="shared" si="12"/>
        <v/>
      </c>
      <c r="Q22" s="4">
        <f>_xlfn.IFNA(VLOOKUP($B22, ECCAS!$A$8:$E$36, 5, FALSE), " ")</f>
        <v>119618.11466666668</v>
      </c>
      <c r="R22" s="7">
        <f t="shared" si="4"/>
        <v>8.6284737154881351E-3</v>
      </c>
      <c r="S22" s="20">
        <f t="shared" si="13"/>
        <v>6.7704841208278077E-2</v>
      </c>
      <c r="T22" s="4" t="str">
        <f>_xlfn.IFNA(VLOOKUP($B22, ECOWAS!$A$8:$E$36, 5, FALSE), " ")</f>
        <v xml:space="preserve"> </v>
      </c>
      <c r="U22" s="7" t="str">
        <f t="shared" si="5"/>
        <v xml:space="preserve"> </v>
      </c>
      <c r="V22" s="20" t="str">
        <f t="shared" si="14"/>
        <v/>
      </c>
      <c r="W22" s="4" t="str">
        <f>_xlfn.IFNA(VLOOKUP($B22, IGAD!$A$8:$E$36, 5, FALSE), " ")</f>
        <v xml:space="preserve"> </v>
      </c>
      <c r="X22" s="7" t="str">
        <f t="shared" si="6"/>
        <v xml:space="preserve"> </v>
      </c>
      <c r="Y22" s="20" t="str">
        <f t="shared" si="15"/>
        <v/>
      </c>
      <c r="Z22" s="4" t="str">
        <f>_xlfn.IFNA(VLOOKUP($B22, SADC!$A$8:$E$36, 5, FALSE), " ")</f>
        <v xml:space="preserve"> </v>
      </c>
      <c r="AA22" s="7" t="str">
        <f t="shared" si="7"/>
        <v xml:space="preserve"> </v>
      </c>
      <c r="AB22" s="20" t="str">
        <f t="shared" si="16"/>
        <v/>
      </c>
      <c r="AC22" s="4" t="str">
        <f>_xlfn.IFNA(VLOOKUP($B22, UMA!$A$8:$E$36, 5, FALSE), " ")</f>
        <v xml:space="preserve"> </v>
      </c>
      <c r="AD22" s="7" t="str">
        <f t="shared" si="8"/>
        <v xml:space="preserve"> </v>
      </c>
      <c r="AE22" s="32" t="str">
        <f t="shared" si="17"/>
        <v/>
      </c>
      <c r="AG22" s="71" t="str">
        <f t="shared" si="18"/>
        <v/>
      </c>
    </row>
    <row r="23" spans="1:33" x14ac:dyDescent="0.35">
      <c r="A23" s="11">
        <v>21</v>
      </c>
      <c r="B23" s="50" t="s">
        <v>19</v>
      </c>
      <c r="C23" s="46">
        <f>VLOOKUP(B23,Africa!A$8:E$61,5,FALSE)</f>
        <v>71213.885333333339</v>
      </c>
      <c r="D23" s="12">
        <f>VLOOKUP(B23,GDP_20Mar18!A$8:E$61,4,FALSE)</f>
        <v>985.83153589860001</v>
      </c>
      <c r="E23" s="16">
        <f t="shared" si="0"/>
        <v>7.2237378030741151E-2</v>
      </c>
      <c r="F23" s="32">
        <f t="shared" si="9"/>
        <v>8.468176830896576E-2</v>
      </c>
      <c r="H23" s="3">
        <f>_xlfn.IFNA(VLOOKUP(B23, CENSAD!$A$8:$E$36, 5, FALSE), " ")</f>
        <v>62485.473333333335</v>
      </c>
      <c r="I23" s="7">
        <f t="shared" si="1"/>
        <v>6.3383520467700294E-2</v>
      </c>
      <c r="J23" s="20">
        <f t="shared" si="10"/>
        <v>0.47603012339755779</v>
      </c>
      <c r="K23" s="4" t="str">
        <f>_xlfn.IFNA(VLOOKUP(B23, COMESAjul2018!A$8:Q$28,17,0), " ")</f>
        <v xml:space="preserve"> </v>
      </c>
      <c r="L23" s="7" t="str">
        <f t="shared" si="2"/>
        <v xml:space="preserve"> </v>
      </c>
      <c r="M23" s="20" t="str">
        <f t="shared" si="11"/>
        <v/>
      </c>
      <c r="N23" s="4" t="str">
        <f>_xlfn.IFNA(VLOOKUP($B23, EAC!$A$8:$E$37, 5, FALSE), " ")</f>
        <v xml:space="preserve"> </v>
      </c>
      <c r="O23" s="7" t="str">
        <f t="shared" si="3"/>
        <v xml:space="preserve"> </v>
      </c>
      <c r="P23" s="20" t="str">
        <f t="shared" si="12"/>
        <v/>
      </c>
      <c r="Q23" s="4" t="str">
        <f>_xlfn.IFNA(VLOOKUP($B23, ECCAS!$A$8:$E$36, 5, FALSE), " ")</f>
        <v xml:space="preserve"> </v>
      </c>
      <c r="R23" s="7" t="str">
        <f t="shared" si="4"/>
        <v xml:space="preserve"> </v>
      </c>
      <c r="S23" s="20" t="str">
        <f t="shared" si="13"/>
        <v/>
      </c>
      <c r="T23" s="4">
        <f>_xlfn.IFNA(VLOOKUP($B23, ECOWAS!$A$8:$E$36, 5, FALSE), " ")</f>
        <v>55055.543999999994</v>
      </c>
      <c r="U23" s="7">
        <f t="shared" si="5"/>
        <v>5.5846807487058177E-2</v>
      </c>
      <c r="V23" s="20">
        <f t="shared" si="14"/>
        <v>0.43238304873294015</v>
      </c>
      <c r="W23" s="4" t="str">
        <f>_xlfn.IFNA(VLOOKUP($B23, IGAD!$A$8:$E$36, 5, FALSE), " ")</f>
        <v xml:space="preserve"> </v>
      </c>
      <c r="X23" s="7" t="str">
        <f t="shared" si="6"/>
        <v xml:space="preserve"> </v>
      </c>
      <c r="Y23" s="20" t="str">
        <f t="shared" si="15"/>
        <v/>
      </c>
      <c r="Z23" s="4" t="str">
        <f>_xlfn.IFNA(VLOOKUP($B23, SADC!$A$8:$E$36, 5, FALSE), " ")</f>
        <v xml:space="preserve"> </v>
      </c>
      <c r="AA23" s="7" t="str">
        <f t="shared" si="7"/>
        <v xml:space="preserve"> </v>
      </c>
      <c r="AB23" s="20" t="str">
        <f t="shared" si="16"/>
        <v/>
      </c>
      <c r="AC23" s="4" t="str">
        <f>_xlfn.IFNA(VLOOKUP($B23, UMA!$A$8:$E$36, 5, FALSE), " ")</f>
        <v xml:space="preserve"> </v>
      </c>
      <c r="AD23" s="7" t="str">
        <f t="shared" si="8"/>
        <v xml:space="preserve"> </v>
      </c>
      <c r="AE23" s="32" t="str">
        <f t="shared" si="17"/>
        <v/>
      </c>
      <c r="AG23" s="71" t="str">
        <f t="shared" si="18"/>
        <v/>
      </c>
    </row>
    <row r="24" spans="1:33" x14ac:dyDescent="0.35">
      <c r="A24" s="11">
        <v>22</v>
      </c>
      <c r="B24" s="50" t="s">
        <v>20</v>
      </c>
      <c r="C24" s="46">
        <f>VLOOKUP(B24,Africa!A$8:E$61,5,FALSE)</f>
        <v>2340627.3323333333</v>
      </c>
      <c r="D24" s="12">
        <f>VLOOKUP(B24,GDP_20Mar18!A$8:E$61,4,FALSE)</f>
        <v>42793.869465445801</v>
      </c>
      <c r="E24" s="16">
        <f t="shared" si="0"/>
        <v>5.4695388885627381E-2</v>
      </c>
      <c r="F24" s="32">
        <f t="shared" si="9"/>
        <v>6.2222960067086407E-2</v>
      </c>
      <c r="H24" s="3">
        <f>_xlfn.IFNA(VLOOKUP(B24, CENSAD!$A$8:$E$36, 5, FALSE), " ")</f>
        <v>1914994.2050000001</v>
      </c>
      <c r="I24" s="7">
        <f t="shared" si="1"/>
        <v>4.4749264998022092E-2</v>
      </c>
      <c r="J24" s="20">
        <f t="shared" si="10"/>
        <v>0.32915879188788566</v>
      </c>
      <c r="K24" s="4" t="str">
        <f>_xlfn.IFNA(VLOOKUP(B24, COMESAjul2018!A$8:Q$28,17,0), " ")</f>
        <v xml:space="preserve"> </v>
      </c>
      <c r="L24" s="7" t="str">
        <f t="shared" si="2"/>
        <v xml:space="preserve"> </v>
      </c>
      <c r="M24" s="20" t="str">
        <f t="shared" si="11"/>
        <v/>
      </c>
      <c r="N24" s="4" t="str">
        <f>_xlfn.IFNA(VLOOKUP($B24, EAC!$A$8:$E$37, 5, FALSE), " ")</f>
        <v xml:space="preserve"> </v>
      </c>
      <c r="O24" s="7" t="str">
        <f t="shared" si="3"/>
        <v xml:space="preserve"> </v>
      </c>
      <c r="P24" s="20" t="str">
        <f t="shared" si="12"/>
        <v/>
      </c>
      <c r="Q24" s="4" t="str">
        <f>_xlfn.IFNA(VLOOKUP($B24, ECCAS!$A$8:$E$36, 5, FALSE), " ")</f>
        <v xml:space="preserve"> </v>
      </c>
      <c r="R24" s="7" t="str">
        <f t="shared" si="4"/>
        <v xml:space="preserve"> </v>
      </c>
      <c r="S24" s="20" t="str">
        <f t="shared" si="13"/>
        <v/>
      </c>
      <c r="T24" s="4">
        <f>_xlfn.IFNA(VLOOKUP($B24, ECOWAS!$A$8:$E$36, 5, FALSE), " ")</f>
        <v>1687659.4519999998</v>
      </c>
      <c r="U24" s="7">
        <f t="shared" si="5"/>
        <v>3.9436944428750752E-2</v>
      </c>
      <c r="V24" s="20">
        <f t="shared" si="14"/>
        <v>0.29923711754055354</v>
      </c>
      <c r="W24" s="4" t="str">
        <f>_xlfn.IFNA(VLOOKUP($B24, IGAD!$A$8:$E$36, 5, FALSE), " ")</f>
        <v xml:space="preserve"> </v>
      </c>
      <c r="X24" s="7" t="str">
        <f t="shared" si="6"/>
        <v xml:space="preserve"> </v>
      </c>
      <c r="Y24" s="20" t="str">
        <f t="shared" si="15"/>
        <v/>
      </c>
      <c r="Z24" s="4" t="str">
        <f>_xlfn.IFNA(VLOOKUP($B24, SADC!$A$8:$E$36, 5, FALSE), " ")</f>
        <v xml:space="preserve"> </v>
      </c>
      <c r="AA24" s="7" t="str">
        <f t="shared" si="7"/>
        <v xml:space="preserve"> </v>
      </c>
      <c r="AB24" s="20" t="str">
        <f t="shared" si="16"/>
        <v/>
      </c>
      <c r="AC24" s="4" t="str">
        <f>_xlfn.IFNA(VLOOKUP($B24, UMA!$A$8:$E$36, 5, FALSE), " ")</f>
        <v xml:space="preserve"> </v>
      </c>
      <c r="AD24" s="7" t="str">
        <f t="shared" si="8"/>
        <v xml:space="preserve"> </v>
      </c>
      <c r="AE24" s="32" t="str">
        <f t="shared" si="17"/>
        <v/>
      </c>
      <c r="AG24" s="71" t="str">
        <f t="shared" si="18"/>
        <v/>
      </c>
    </row>
    <row r="25" spans="1:33" x14ac:dyDescent="0.35">
      <c r="A25" s="11">
        <v>23</v>
      </c>
      <c r="B25" s="50" t="s">
        <v>21</v>
      </c>
      <c r="C25" s="46">
        <f>VLOOKUP(B25,Africa!A$8:E$61,5,FALSE)</f>
        <v>212396.80799999999</v>
      </c>
      <c r="D25" s="12">
        <f>VLOOKUP(B25,GDP_20Mar18!A$8:E$61,4,FALSE)</f>
        <v>8476.1368108746992</v>
      </c>
      <c r="E25" s="16">
        <f t="shared" si="0"/>
        <v>2.5058209033093887E-2</v>
      </c>
      <c r="F25" s="32">
        <f t="shared" si="9"/>
        <v>2.4278817379964554E-2</v>
      </c>
      <c r="H25" s="3">
        <f>_xlfn.IFNA(VLOOKUP(B25, CENSAD!$A$8:$E$36, 5, FALSE), " ")</f>
        <v>181238.91899999999</v>
      </c>
      <c r="I25" s="7">
        <f t="shared" si="1"/>
        <v>2.1382255034802459E-2</v>
      </c>
      <c r="J25" s="20">
        <f t="shared" si="10"/>
        <v>0.14498487239417013</v>
      </c>
      <c r="K25" s="4" t="str">
        <f>_xlfn.IFNA(VLOOKUP(B25, COMESAjul2018!A$8:Q$28,17,0), " ")</f>
        <v xml:space="preserve"> </v>
      </c>
      <c r="L25" s="7" t="str">
        <f t="shared" si="2"/>
        <v xml:space="preserve"> </v>
      </c>
      <c r="M25" s="20" t="str">
        <f t="shared" si="11"/>
        <v/>
      </c>
      <c r="N25" s="4" t="str">
        <f>_xlfn.IFNA(VLOOKUP($B25, EAC!$A$8:$E$37, 5, FALSE), " ")</f>
        <v xml:space="preserve"> </v>
      </c>
      <c r="O25" s="7" t="str">
        <f t="shared" si="3"/>
        <v xml:space="preserve"> </v>
      </c>
      <c r="P25" s="20" t="str">
        <f t="shared" si="12"/>
        <v/>
      </c>
      <c r="Q25" s="4" t="str">
        <f>_xlfn.IFNA(VLOOKUP($B25, ECCAS!$A$8:$E$36, 5, FALSE), " ")</f>
        <v xml:space="preserve"> </v>
      </c>
      <c r="R25" s="7" t="str">
        <f t="shared" si="4"/>
        <v xml:space="preserve"> </v>
      </c>
      <c r="S25" s="20" t="str">
        <f t="shared" si="13"/>
        <v/>
      </c>
      <c r="T25" s="4">
        <f>_xlfn.IFNA(VLOOKUP($B25, ECOWAS!$A$8:$E$36, 5, FALSE), " ")</f>
        <v>109967.393</v>
      </c>
      <c r="U25" s="7">
        <f t="shared" si="5"/>
        <v>1.2973763337433893E-2</v>
      </c>
      <c r="V25" s="20">
        <f t="shared" si="14"/>
        <v>8.4520829159804259E-2</v>
      </c>
      <c r="W25" s="4" t="str">
        <f>_xlfn.IFNA(VLOOKUP($B25, IGAD!$A$8:$E$36, 5, FALSE), " ")</f>
        <v xml:space="preserve"> </v>
      </c>
      <c r="X25" s="7" t="str">
        <f t="shared" si="6"/>
        <v xml:space="preserve"> </v>
      </c>
      <c r="Y25" s="20" t="str">
        <f t="shared" si="15"/>
        <v/>
      </c>
      <c r="Z25" s="4" t="str">
        <f>_xlfn.IFNA(VLOOKUP($B25, SADC!$A$8:$E$36, 5, FALSE), " ")</f>
        <v xml:space="preserve"> </v>
      </c>
      <c r="AA25" s="7" t="str">
        <f t="shared" si="7"/>
        <v xml:space="preserve"> </v>
      </c>
      <c r="AB25" s="20" t="str">
        <f t="shared" si="16"/>
        <v/>
      </c>
      <c r="AC25" s="4" t="str">
        <f>_xlfn.IFNA(VLOOKUP($B25, UMA!$A$8:$E$36, 5, FALSE), " ")</f>
        <v xml:space="preserve"> </v>
      </c>
      <c r="AD25" s="7" t="str">
        <f t="shared" si="8"/>
        <v xml:space="preserve"> </v>
      </c>
      <c r="AE25" s="32" t="str">
        <f t="shared" si="17"/>
        <v/>
      </c>
      <c r="AG25" s="71" t="str">
        <f t="shared" si="18"/>
        <v/>
      </c>
    </row>
    <row r="26" spans="1:33" x14ac:dyDescent="0.35">
      <c r="A26" s="11">
        <v>24</v>
      </c>
      <c r="B26" s="50" t="s">
        <v>22</v>
      </c>
      <c r="C26" s="46">
        <f>VLOOKUP(B26,Africa!A$8:E$61,5,FALSE)</f>
        <v>43622.768333333333</v>
      </c>
      <c r="D26" s="12">
        <f>VLOOKUP(B26,GDP_20Mar18!A$8:E$61,4,FALSE)</f>
        <v>1122.6432359961</v>
      </c>
      <c r="E26" s="16">
        <f t="shared" si="0"/>
        <v>3.8857196066057163E-2</v>
      </c>
      <c r="F26" s="32">
        <f t="shared" si="9"/>
        <v>4.1945502790713726E-2</v>
      </c>
      <c r="H26" s="3">
        <f>_xlfn.IFNA(VLOOKUP(B26, CENSAD!$A$8:$E$36, 5, FALSE), " ")</f>
        <v>42441.47</v>
      </c>
      <c r="I26" s="7">
        <f t="shared" si="1"/>
        <v>3.7804948748782596E-2</v>
      </c>
      <c r="J26" s="20">
        <f t="shared" si="10"/>
        <v>0.27442513345920955</v>
      </c>
      <c r="K26" s="4" t="str">
        <f>_xlfn.IFNA(VLOOKUP(B26, COMESAjul2018!A$8:Q$28,17,0), " ")</f>
        <v xml:space="preserve"> </v>
      </c>
      <c r="L26" s="7" t="str">
        <f t="shared" si="2"/>
        <v xml:space="preserve"> </v>
      </c>
      <c r="M26" s="20" t="str">
        <f t="shared" si="11"/>
        <v/>
      </c>
      <c r="N26" s="4" t="str">
        <f>_xlfn.IFNA(VLOOKUP($B26, EAC!$A$8:$E$37, 5, FALSE), " ")</f>
        <v xml:space="preserve"> </v>
      </c>
      <c r="O26" s="7" t="str">
        <f t="shared" si="3"/>
        <v xml:space="preserve"> </v>
      </c>
      <c r="P26" s="20" t="str">
        <f t="shared" si="12"/>
        <v/>
      </c>
      <c r="Q26" s="4" t="str">
        <f>_xlfn.IFNA(VLOOKUP($B26, ECCAS!$A$8:$E$36, 5, FALSE), " ")</f>
        <v xml:space="preserve"> </v>
      </c>
      <c r="R26" s="7" t="str">
        <f t="shared" si="4"/>
        <v xml:space="preserve"> </v>
      </c>
      <c r="S26" s="20" t="str">
        <f t="shared" si="13"/>
        <v/>
      </c>
      <c r="T26" s="4">
        <f>_xlfn.IFNA(VLOOKUP($B26, ECOWAS!$A$8:$E$36, 5, FALSE), " ")</f>
        <v>39403.603999999999</v>
      </c>
      <c r="U26" s="7">
        <f t="shared" si="5"/>
        <v>3.5098954624741434E-2</v>
      </c>
      <c r="V26" s="20">
        <f t="shared" si="14"/>
        <v>0.26403964575753952</v>
      </c>
      <c r="W26" s="4" t="str">
        <f>_xlfn.IFNA(VLOOKUP($B26, IGAD!$A$8:$E$36, 5, FALSE), " ")</f>
        <v xml:space="preserve"> </v>
      </c>
      <c r="X26" s="7" t="str">
        <f t="shared" si="6"/>
        <v xml:space="preserve"> </v>
      </c>
      <c r="Y26" s="20" t="str">
        <f t="shared" si="15"/>
        <v/>
      </c>
      <c r="Z26" s="4" t="str">
        <f>_xlfn.IFNA(VLOOKUP($B26, SADC!$A$8:$E$36, 5, FALSE), " ")</f>
        <v xml:space="preserve"> </v>
      </c>
      <c r="AA26" s="7" t="str">
        <f t="shared" si="7"/>
        <v xml:space="preserve"> </v>
      </c>
      <c r="AB26" s="20" t="str">
        <f t="shared" si="16"/>
        <v/>
      </c>
      <c r="AC26" s="4" t="str">
        <f>_xlfn.IFNA(VLOOKUP($B26, UMA!$A$8:$E$36, 5, FALSE), " ")</f>
        <v xml:space="preserve"> </v>
      </c>
      <c r="AD26" s="7" t="str">
        <f t="shared" si="8"/>
        <v xml:space="preserve"> </v>
      </c>
      <c r="AE26" s="32" t="str">
        <f t="shared" si="17"/>
        <v/>
      </c>
      <c r="AG26" s="71" t="str">
        <f t="shared" si="18"/>
        <v/>
      </c>
    </row>
    <row r="27" spans="1:33" x14ac:dyDescent="0.35">
      <c r="A27" s="11">
        <v>25</v>
      </c>
      <c r="B27" s="50" t="s">
        <v>23</v>
      </c>
      <c r="C27" s="46">
        <f>VLOOKUP(B27,Africa!A$8:E$61,5,FALSE)</f>
        <v>1640908.6849999998</v>
      </c>
      <c r="D27" s="12">
        <f>VLOOKUP(B27,GDP_20Mar18!A$8:E$61,4,FALSE)</f>
        <v>70525.979046410997</v>
      </c>
      <c r="E27" s="16">
        <f t="shared" si="0"/>
        <v>2.3266726774826732E-2</v>
      </c>
      <c r="F27" s="32">
        <f t="shared" si="9"/>
        <v>2.1985203116820506E-2</v>
      </c>
      <c r="H27" s="3">
        <f>_xlfn.IFNA(VLOOKUP(B27, CENSAD!$A$8:$E$36, 5, FALSE), " ")</f>
        <v>330982.11800000002</v>
      </c>
      <c r="I27" s="7">
        <f t="shared" si="1"/>
        <v>4.6930524393314806E-3</v>
      </c>
      <c r="J27" s="20">
        <f t="shared" si="10"/>
        <v>1.3444043675788898E-2</v>
      </c>
      <c r="K27" s="4">
        <f>_xlfn.IFNA(VLOOKUP(B27, COMESAjul2018!A$8:Q$28,17,0), " ")</f>
        <v>839329.2923333334</v>
      </c>
      <c r="L27" s="7">
        <f t="shared" si="2"/>
        <v>1.1900994550972436E-2</v>
      </c>
      <c r="M27" s="20">
        <f t="shared" si="11"/>
        <v>8.7966796468495159E-2</v>
      </c>
      <c r="N27" s="4">
        <f>_xlfn.IFNA(VLOOKUP($B27, EAC!$A$8:$E$37, 5, FALSE), " ")</f>
        <v>437242.72200000001</v>
      </c>
      <c r="O27" s="7">
        <f t="shared" si="3"/>
        <v>6.1997398393046615E-3</v>
      </c>
      <c r="P27" s="20">
        <f t="shared" si="12"/>
        <v>0</v>
      </c>
      <c r="Q27" s="4" t="str">
        <f>_xlfn.IFNA(VLOOKUP($B27, ECCAS!$A$8:$E$36, 5, FALSE), " ")</f>
        <v xml:space="preserve"> </v>
      </c>
      <c r="R27" s="7" t="str">
        <f t="shared" si="4"/>
        <v xml:space="preserve"> </v>
      </c>
      <c r="S27" s="20" t="str">
        <f t="shared" si="13"/>
        <v/>
      </c>
      <c r="T27" s="4" t="str">
        <f>_xlfn.IFNA(VLOOKUP($B27, ECOWAS!$A$8:$E$36, 5, FALSE), " ")</f>
        <v xml:space="preserve"> </v>
      </c>
      <c r="U27" s="7" t="str">
        <f t="shared" si="5"/>
        <v xml:space="preserve"> </v>
      </c>
      <c r="V27" s="20" t="str">
        <f t="shared" si="14"/>
        <v/>
      </c>
      <c r="W27" s="4">
        <f>_xlfn.IFNA(VLOOKUP($B27, IGAD!$A$8:$E$36, 5, FALSE), " ")</f>
        <v>256995.28700000001</v>
      </c>
      <c r="X27" s="7">
        <f t="shared" si="6"/>
        <v>3.6439804235951019E-3</v>
      </c>
      <c r="Y27" s="20">
        <f t="shared" si="15"/>
        <v>6.4029646459090915E-3</v>
      </c>
      <c r="Z27" s="4" t="str">
        <f>_xlfn.IFNA(VLOOKUP($B27, SADC!$A$8:$E$36, 5, FALSE), " ")</f>
        <v xml:space="preserve"> </v>
      </c>
      <c r="AA27" s="7" t="str">
        <f t="shared" si="7"/>
        <v xml:space="preserve"> </v>
      </c>
      <c r="AB27" s="20" t="str">
        <f t="shared" si="16"/>
        <v/>
      </c>
      <c r="AC27" s="4" t="str">
        <f>_xlfn.IFNA(VLOOKUP($B27, UMA!$A$8:$E$36, 5, FALSE), " ")</f>
        <v xml:space="preserve"> </v>
      </c>
      <c r="AD27" s="7" t="str">
        <f t="shared" si="8"/>
        <v xml:space="preserve"> </v>
      </c>
      <c r="AE27" s="32" t="str">
        <f t="shared" si="17"/>
        <v/>
      </c>
      <c r="AG27" s="71" t="str">
        <f t="shared" si="18"/>
        <v/>
      </c>
    </row>
    <row r="28" spans="1:33" x14ac:dyDescent="0.35">
      <c r="A28" s="11">
        <v>26</v>
      </c>
      <c r="B28" s="50" t="s">
        <v>24</v>
      </c>
      <c r="C28" s="46">
        <f>VLOOKUP(B28,Africa!A$8:E$61,5,FALSE)</f>
        <v>1764058.2010000001</v>
      </c>
      <c r="D28" s="12">
        <f>VLOOKUP(B28,GDP_20Mar18!A$8:E$61,4,FALSE)</f>
        <v>2241.0170761508998</v>
      </c>
      <c r="E28" s="16">
        <f t="shared" si="0"/>
        <v>0.78716856724264272</v>
      </c>
      <c r="F28" s="32">
        <f t="shared" si="9"/>
        <v>1</v>
      </c>
      <c r="H28" s="3" t="str">
        <f>_xlfn.IFNA(VLOOKUP(B28, CENSAD!$A$8:$E$36, 5, FALSE), " ")</f>
        <v xml:space="preserve"> </v>
      </c>
      <c r="I28" s="7" t="str">
        <f t="shared" si="1"/>
        <v xml:space="preserve"> </v>
      </c>
      <c r="J28" s="20" t="str">
        <f t="shared" si="10"/>
        <v/>
      </c>
      <c r="K28" s="4" t="str">
        <f>_xlfn.IFNA(VLOOKUP(B28, COMESAjul2018!A$8:Q$28,17,0), " ")</f>
        <v xml:space="preserve"> </v>
      </c>
      <c r="L28" s="7" t="str">
        <f t="shared" si="2"/>
        <v xml:space="preserve"> </v>
      </c>
      <c r="M28" s="20" t="str">
        <f t="shared" si="11"/>
        <v/>
      </c>
      <c r="N28" s="4" t="str">
        <f>_xlfn.IFNA(VLOOKUP($B28, EAC!$A$8:$E$37, 5, FALSE), " ")</f>
        <v xml:space="preserve"> </v>
      </c>
      <c r="O28" s="7" t="str">
        <f t="shared" si="3"/>
        <v xml:space="preserve"> </v>
      </c>
      <c r="P28" s="20" t="str">
        <f t="shared" si="12"/>
        <v/>
      </c>
      <c r="Q28" s="4" t="str">
        <f>_xlfn.IFNA(VLOOKUP($B28, ECCAS!$A$8:$E$36, 5, FALSE), " ")</f>
        <v xml:space="preserve"> </v>
      </c>
      <c r="R28" s="7" t="str">
        <f t="shared" si="4"/>
        <v xml:space="preserve"> </v>
      </c>
      <c r="S28" s="20" t="str">
        <f t="shared" si="13"/>
        <v/>
      </c>
      <c r="T28" s="4" t="str">
        <f>_xlfn.IFNA(VLOOKUP($B28, ECOWAS!$A$8:$E$36, 5, FALSE), " ")</f>
        <v xml:space="preserve"> </v>
      </c>
      <c r="U28" s="7" t="str">
        <f t="shared" si="5"/>
        <v xml:space="preserve"> </v>
      </c>
      <c r="V28" s="20" t="str">
        <f t="shared" si="14"/>
        <v/>
      </c>
      <c r="W28" s="4" t="str">
        <f>_xlfn.IFNA(VLOOKUP($B28, IGAD!$A$8:$E$36, 5, FALSE), " ")</f>
        <v xml:space="preserve"> </v>
      </c>
      <c r="X28" s="7" t="str">
        <f t="shared" si="6"/>
        <v xml:space="preserve"> </v>
      </c>
      <c r="Y28" s="20" t="str">
        <f t="shared" si="15"/>
        <v/>
      </c>
      <c r="Z28" s="4">
        <f>_xlfn.IFNA(VLOOKUP($B28, SADC!$A$8:$E$36, 5, FALSE), " ")</f>
        <v>1637712.9120000002</v>
      </c>
      <c r="AA28" s="7">
        <f t="shared" si="7"/>
        <v>0.73079001915187736</v>
      </c>
      <c r="AB28" s="20">
        <f t="shared" si="16"/>
        <v>1</v>
      </c>
      <c r="AC28" s="4" t="str">
        <f>_xlfn.IFNA(VLOOKUP($B28, UMA!$A$8:$E$36, 5, FALSE), " ")</f>
        <v xml:space="preserve"> </v>
      </c>
      <c r="AD28" s="7" t="str">
        <f t="shared" si="8"/>
        <v xml:space="preserve"> </v>
      </c>
      <c r="AE28" s="32" t="str">
        <f t="shared" si="17"/>
        <v/>
      </c>
      <c r="AG28" s="71">
        <f t="shared" si="18"/>
        <v>1</v>
      </c>
    </row>
    <row r="29" spans="1:33" x14ac:dyDescent="0.35">
      <c r="A29" s="11">
        <v>27</v>
      </c>
      <c r="B29" s="50" t="s">
        <v>25</v>
      </c>
      <c r="C29" s="46">
        <f>VLOOKUP(B29,Africa!A$8:E$61,5,FALSE)</f>
        <v>23839.392000000003</v>
      </c>
      <c r="D29" s="12">
        <f>VLOOKUP(B29,GDP_20Mar18!A$8:E$61,4,FALSE)</f>
        <v>2756.8178250000001</v>
      </c>
      <c r="E29" s="16">
        <f t="shared" si="0"/>
        <v>8.6474310285627968E-3</v>
      </c>
      <c r="F29" s="32">
        <f t="shared" si="9"/>
        <v>3.2682858344882911E-3</v>
      </c>
      <c r="H29" s="3">
        <f>_xlfn.IFNA(VLOOKUP(B29, CENSAD!$A$8:$E$36, 5, FALSE), " ")</f>
        <v>12707.369666666667</v>
      </c>
      <c r="I29" s="7">
        <f t="shared" si="1"/>
        <v>4.6094339464257733E-3</v>
      </c>
      <c r="J29" s="20">
        <f t="shared" si="10"/>
        <v>1.2784980081223647E-2</v>
      </c>
      <c r="K29" s="4" t="str">
        <f>_xlfn.IFNA(VLOOKUP(B29, COMESAjul2018!A$8:Q$28,17,0), " ")</f>
        <v xml:space="preserve"> </v>
      </c>
      <c r="L29" s="7" t="str">
        <f t="shared" si="2"/>
        <v xml:space="preserve"> </v>
      </c>
      <c r="M29" s="20" t="str">
        <f t="shared" si="11"/>
        <v/>
      </c>
      <c r="N29" s="4" t="str">
        <f>_xlfn.IFNA(VLOOKUP($B29, EAC!$A$8:$E$37, 5, FALSE), " ")</f>
        <v xml:space="preserve"> </v>
      </c>
      <c r="O29" s="7" t="str">
        <f t="shared" si="3"/>
        <v xml:space="preserve"> </v>
      </c>
      <c r="P29" s="20" t="str">
        <f t="shared" si="12"/>
        <v/>
      </c>
      <c r="Q29" s="4" t="str">
        <f>_xlfn.IFNA(VLOOKUP($B29, ECCAS!$A$8:$E$36, 5, FALSE), " ")</f>
        <v xml:space="preserve"> </v>
      </c>
      <c r="R29" s="7" t="str">
        <f t="shared" si="4"/>
        <v xml:space="preserve"> </v>
      </c>
      <c r="S29" s="20" t="str">
        <f t="shared" si="13"/>
        <v/>
      </c>
      <c r="T29" s="4">
        <f>_xlfn.IFNA(VLOOKUP($B29, ECOWAS!$A$8:$E$36, 5, FALSE), " ")</f>
        <v>10905.028333333334</v>
      </c>
      <c r="U29" s="7">
        <f t="shared" si="5"/>
        <v>3.9556579453462193E-3</v>
      </c>
      <c r="V29" s="20">
        <f t="shared" si="14"/>
        <v>1.1349954073632554E-2</v>
      </c>
      <c r="W29" s="4" t="str">
        <f>_xlfn.IFNA(VLOOKUP($B29, IGAD!$A$8:$E$36, 5, FALSE), " ")</f>
        <v xml:space="preserve"> </v>
      </c>
      <c r="X29" s="7" t="str">
        <f t="shared" si="6"/>
        <v xml:space="preserve"> </v>
      </c>
      <c r="Y29" s="20" t="str">
        <f t="shared" si="15"/>
        <v/>
      </c>
      <c r="Z29" s="4" t="str">
        <f>_xlfn.IFNA(VLOOKUP($B29, SADC!$A$8:$E$36, 5, FALSE), " ")</f>
        <v xml:space="preserve"> </v>
      </c>
      <c r="AA29" s="7" t="str">
        <f t="shared" si="7"/>
        <v xml:space="preserve"> </v>
      </c>
      <c r="AB29" s="20" t="str">
        <f t="shared" si="16"/>
        <v/>
      </c>
      <c r="AC29" s="4" t="str">
        <f>_xlfn.IFNA(VLOOKUP($B29, UMA!$A$8:$E$36, 5, FALSE), " ")</f>
        <v xml:space="preserve"> </v>
      </c>
      <c r="AD29" s="7" t="str">
        <f t="shared" si="8"/>
        <v xml:space="preserve"> </v>
      </c>
      <c r="AE29" s="32" t="str">
        <f t="shared" si="17"/>
        <v/>
      </c>
      <c r="AG29" s="71" t="str">
        <f t="shared" si="18"/>
        <v/>
      </c>
    </row>
    <row r="30" spans="1:33" x14ac:dyDescent="0.35">
      <c r="A30" s="11">
        <v>28</v>
      </c>
      <c r="B30" s="50" t="s">
        <v>26</v>
      </c>
      <c r="C30" s="46">
        <f>VLOOKUP(B30,Africa!A$8:E$61,5,FALSE)</f>
        <v>1202535.2566666666</v>
      </c>
      <c r="D30" s="12">
        <f>VLOOKUP(B30,GDP_20Mar18!A$8:E$61,4,FALSE)</f>
        <v>42959.534586414302</v>
      </c>
      <c r="E30" s="16">
        <f t="shared" si="0"/>
        <v>2.7992278506829105E-2</v>
      </c>
      <c r="F30" s="32">
        <f t="shared" si="9"/>
        <v>2.8035272998187647E-2</v>
      </c>
      <c r="H30" s="3">
        <f>_xlfn.IFNA(VLOOKUP(B30, CENSAD!$A$8:$E$36, 5, FALSE), " ")</f>
        <v>1148423.5976666666</v>
      </c>
      <c r="I30" s="7">
        <f t="shared" si="1"/>
        <v>2.6732682481849998E-2</v>
      </c>
      <c r="J30" s="20">
        <f t="shared" si="10"/>
        <v>0.18715583031478397</v>
      </c>
      <c r="K30" s="4">
        <f>_xlfn.IFNA(VLOOKUP(B30, COMESAjul2018!A$8:Q$28,17,0), " ")</f>
        <v>1099730.6063333333</v>
      </c>
      <c r="L30" s="7">
        <f t="shared" si="2"/>
        <v>2.5599220683389726E-2</v>
      </c>
      <c r="M30" s="20">
        <f t="shared" si="11"/>
        <v>0.2202539399710873</v>
      </c>
      <c r="N30" s="4" t="str">
        <f>_xlfn.IFNA(VLOOKUP($B30, EAC!$A$8:$E$37, 5, FALSE), " ")</f>
        <v xml:space="preserve"> </v>
      </c>
      <c r="O30" s="7" t="str">
        <f t="shared" si="3"/>
        <v xml:space="preserve"> </v>
      </c>
      <c r="P30" s="20" t="str">
        <f t="shared" si="12"/>
        <v/>
      </c>
      <c r="Q30" s="4" t="str">
        <f>_xlfn.IFNA(VLOOKUP($B30, ECCAS!$A$8:$E$36, 5, FALSE), " ")</f>
        <v xml:space="preserve"> </v>
      </c>
      <c r="R30" s="7" t="str">
        <f t="shared" si="4"/>
        <v xml:space="preserve"> </v>
      </c>
      <c r="S30" s="20" t="str">
        <f t="shared" si="13"/>
        <v/>
      </c>
      <c r="T30" s="4" t="str">
        <f>_xlfn.IFNA(VLOOKUP($B30, ECOWAS!$A$8:$E$36, 5, FALSE), " ")</f>
        <v xml:space="preserve"> </v>
      </c>
      <c r="U30" s="7" t="str">
        <f t="shared" si="5"/>
        <v xml:space="preserve"> </v>
      </c>
      <c r="V30" s="20" t="str">
        <f t="shared" si="14"/>
        <v/>
      </c>
      <c r="W30" s="4" t="str">
        <f>_xlfn.IFNA(VLOOKUP($B30, IGAD!$A$8:$E$36, 5, FALSE), " ")</f>
        <v xml:space="preserve"> </v>
      </c>
      <c r="X30" s="7" t="str">
        <f t="shared" si="6"/>
        <v xml:space="preserve"> </v>
      </c>
      <c r="Y30" s="20" t="str">
        <f t="shared" si="15"/>
        <v/>
      </c>
      <c r="Z30" s="4" t="str">
        <f>_xlfn.IFNA(VLOOKUP($B30, SADC!$A$8:$E$36, 5, FALSE), " ")</f>
        <v xml:space="preserve"> </v>
      </c>
      <c r="AA30" s="7" t="str">
        <f t="shared" si="7"/>
        <v xml:space="preserve"> </v>
      </c>
      <c r="AB30" s="20" t="str">
        <f t="shared" si="16"/>
        <v/>
      </c>
      <c r="AC30" s="4">
        <f>_xlfn.IFNA(VLOOKUP($B30, UMA!$A$8:$E$36, 5, FALSE), " ")</f>
        <v>595686.30166666664</v>
      </c>
      <c r="AD30" s="7">
        <f t="shared" si="8"/>
        <v>1.3866218696304241E-2</v>
      </c>
      <c r="AE30" s="32">
        <f t="shared" si="17"/>
        <v>0.34059436630280443</v>
      </c>
      <c r="AG30" s="71" t="str">
        <f t="shared" si="18"/>
        <v/>
      </c>
    </row>
    <row r="31" spans="1:33" x14ac:dyDescent="0.35">
      <c r="A31" s="11">
        <v>29</v>
      </c>
      <c r="B31" s="50" t="s">
        <v>27</v>
      </c>
      <c r="C31" s="46">
        <f>VLOOKUP(B31,Africa!A$8:E$61,5,FALSE)</f>
        <v>361238.94766666665</v>
      </c>
      <c r="D31" s="12">
        <f>VLOOKUP(B31,GDP_20Mar18!A$8:E$61,4,FALSE)</f>
        <v>11222.263845325901</v>
      </c>
      <c r="E31" s="16">
        <f t="shared" si="0"/>
        <v>3.2189489807542132E-2</v>
      </c>
      <c r="F31" s="32">
        <f t="shared" si="9"/>
        <v>3.340891466297112E-2</v>
      </c>
      <c r="H31" s="3" t="str">
        <f>_xlfn.IFNA(VLOOKUP(B31, CENSAD!$A$8:$E$36, 5, FALSE), " ")</f>
        <v xml:space="preserve"> </v>
      </c>
      <c r="I31" s="7" t="str">
        <f t="shared" si="1"/>
        <v xml:space="preserve"> </v>
      </c>
      <c r="J31" s="20" t="str">
        <f t="shared" si="10"/>
        <v/>
      </c>
      <c r="K31" s="4">
        <f>_xlfn.IFNA(VLOOKUP(B31, COMESAjul2018!A$8:Q$28,17,0), " ")</f>
        <v>201784.15400000001</v>
      </c>
      <c r="L31" s="7">
        <f t="shared" si="2"/>
        <v>1.7980699507795263E-2</v>
      </c>
      <c r="M31" s="20">
        <f t="shared" si="11"/>
        <v>0.14668000460960762</v>
      </c>
      <c r="N31" s="4" t="str">
        <f>_xlfn.IFNA(VLOOKUP($B31, EAC!$A$8:$E$37, 5, FALSE), " ")</f>
        <v xml:space="preserve"> </v>
      </c>
      <c r="O31" s="7" t="str">
        <f t="shared" si="3"/>
        <v xml:space="preserve"> </v>
      </c>
      <c r="P31" s="20" t="str">
        <f t="shared" si="12"/>
        <v/>
      </c>
      <c r="Q31" s="4" t="str">
        <f>_xlfn.IFNA(VLOOKUP($B31, ECCAS!$A$8:$E$36, 5, FALSE), " ")</f>
        <v xml:space="preserve"> </v>
      </c>
      <c r="R31" s="7" t="str">
        <f t="shared" si="4"/>
        <v xml:space="preserve"> </v>
      </c>
      <c r="S31" s="20" t="str">
        <f t="shared" si="13"/>
        <v/>
      </c>
      <c r="T31" s="4" t="str">
        <f>_xlfn.IFNA(VLOOKUP($B31, ECOWAS!$A$8:$E$36, 5, FALSE), " ")</f>
        <v xml:space="preserve"> </v>
      </c>
      <c r="U31" s="7" t="str">
        <f t="shared" si="5"/>
        <v xml:space="preserve"> </v>
      </c>
      <c r="V31" s="20" t="str">
        <f t="shared" si="14"/>
        <v/>
      </c>
      <c r="W31" s="4" t="str">
        <f>_xlfn.IFNA(VLOOKUP($B31, IGAD!$A$8:$E$36, 5, FALSE), " ")</f>
        <v xml:space="preserve"> </v>
      </c>
      <c r="X31" s="7" t="str">
        <f t="shared" si="6"/>
        <v xml:space="preserve"> </v>
      </c>
      <c r="Y31" s="20" t="str">
        <f t="shared" si="15"/>
        <v/>
      </c>
      <c r="Z31" s="4">
        <f>_xlfn.IFNA(VLOOKUP($B31, SADC!$A$8:$E$36, 5, FALSE), " ")</f>
        <v>303875.56666666671</v>
      </c>
      <c r="AA31" s="7">
        <f t="shared" si="7"/>
        <v>2.707792036035863E-2</v>
      </c>
      <c r="AB31" s="20">
        <f t="shared" si="16"/>
        <v>2.2352389430840811E-2</v>
      </c>
      <c r="AC31" s="4" t="str">
        <f>_xlfn.IFNA(VLOOKUP($B31, UMA!$A$8:$E$36, 5, FALSE), " ")</f>
        <v xml:space="preserve"> </v>
      </c>
      <c r="AD31" s="7" t="str">
        <f t="shared" si="8"/>
        <v xml:space="preserve"> </v>
      </c>
      <c r="AE31" s="32" t="str">
        <f t="shared" si="17"/>
        <v/>
      </c>
      <c r="AG31" s="71">
        <f t="shared" si="18"/>
        <v>13</v>
      </c>
    </row>
    <row r="32" spans="1:33" x14ac:dyDescent="0.35">
      <c r="A32" s="11">
        <v>30</v>
      </c>
      <c r="B32" s="50" t="s">
        <v>28</v>
      </c>
      <c r="C32" s="46">
        <f>VLOOKUP(B32,Africa!A$8:E$61,5,FALSE)</f>
        <v>924778.34266666661</v>
      </c>
      <c r="D32" s="12">
        <f>VLOOKUP(B32,GDP_20Mar18!A$8:E$61,4,FALSE)</f>
        <v>5318.1976577155001</v>
      </c>
      <c r="E32" s="16">
        <f t="shared" si="0"/>
        <v>0.17388942686720615</v>
      </c>
      <c r="F32" s="32">
        <f t="shared" si="9"/>
        <v>0.21482572480823395</v>
      </c>
      <c r="H32" s="3" t="str">
        <f>_xlfn.IFNA(VLOOKUP(B32, CENSAD!$A$8:$E$36, 5, FALSE), " ")</f>
        <v xml:space="preserve"> </v>
      </c>
      <c r="I32" s="7" t="str">
        <f t="shared" si="1"/>
        <v xml:space="preserve"> </v>
      </c>
      <c r="J32" s="20" t="str">
        <f t="shared" si="10"/>
        <v/>
      </c>
      <c r="K32" s="4">
        <f>_xlfn.IFNA(VLOOKUP(B32, COMESAjul2018!A$8:Q$28,17,0), " ")</f>
        <v>257840.70199999996</v>
      </c>
      <c r="L32" s="7">
        <f t="shared" si="2"/>
        <v>4.8482722643061506E-2</v>
      </c>
      <c r="M32" s="20">
        <f t="shared" si="11"/>
        <v>0.44124555438289792</v>
      </c>
      <c r="N32" s="4" t="str">
        <f>_xlfn.IFNA(VLOOKUP($B32, EAC!$A$8:$E$37, 5, FALSE), " ")</f>
        <v xml:space="preserve"> </v>
      </c>
      <c r="O32" s="7" t="str">
        <f t="shared" si="3"/>
        <v xml:space="preserve"> </v>
      </c>
      <c r="P32" s="20" t="str">
        <f t="shared" si="12"/>
        <v/>
      </c>
      <c r="Q32" s="4" t="str">
        <f>_xlfn.IFNA(VLOOKUP($B32, ECCAS!$A$8:$E$36, 5, FALSE), " ")</f>
        <v xml:space="preserve"> </v>
      </c>
      <c r="R32" s="7" t="str">
        <f t="shared" si="4"/>
        <v xml:space="preserve"> </v>
      </c>
      <c r="S32" s="20" t="str">
        <f t="shared" si="13"/>
        <v/>
      </c>
      <c r="T32" s="4" t="str">
        <f>_xlfn.IFNA(VLOOKUP($B32, ECOWAS!$A$8:$E$36, 5, FALSE), " ")</f>
        <v xml:space="preserve"> </v>
      </c>
      <c r="U32" s="7" t="str">
        <f t="shared" si="5"/>
        <v xml:space="preserve"> </v>
      </c>
      <c r="V32" s="20" t="str">
        <f t="shared" si="14"/>
        <v/>
      </c>
      <c r="W32" s="4" t="str">
        <f>_xlfn.IFNA(VLOOKUP($B32, IGAD!$A$8:$E$36, 5, FALSE), " ")</f>
        <v xml:space="preserve"> </v>
      </c>
      <c r="X32" s="7" t="str">
        <f t="shared" si="6"/>
        <v xml:space="preserve"> </v>
      </c>
      <c r="Y32" s="20" t="str">
        <f t="shared" si="15"/>
        <v/>
      </c>
      <c r="Z32" s="4">
        <f>_xlfn.IFNA(VLOOKUP($B32, SADC!$A$8:$E$36, 5, FALSE), " ")</f>
        <v>868856.63633333333</v>
      </c>
      <c r="AA32" s="7">
        <f t="shared" si="7"/>
        <v>0.1633742655414131</v>
      </c>
      <c r="AB32" s="20">
        <f t="shared" si="16"/>
        <v>0.21170510402022538</v>
      </c>
      <c r="AC32" s="4" t="str">
        <f>_xlfn.IFNA(VLOOKUP($B32, UMA!$A$8:$E$36, 5, FALSE), " ")</f>
        <v xml:space="preserve"> </v>
      </c>
      <c r="AD32" s="7" t="str">
        <f t="shared" si="8"/>
        <v xml:space="preserve"> </v>
      </c>
      <c r="AE32" s="32" t="str">
        <f t="shared" si="17"/>
        <v/>
      </c>
      <c r="AG32" s="71">
        <f t="shared" si="18"/>
        <v>8</v>
      </c>
    </row>
    <row r="33" spans="1:33" x14ac:dyDescent="0.35">
      <c r="A33" s="11">
        <v>31</v>
      </c>
      <c r="B33" s="50" t="s">
        <v>29</v>
      </c>
      <c r="C33" s="46">
        <f>VLOOKUP(B33,Africa!A$8:E$61,5,FALSE)</f>
        <v>1630521.9910000002</v>
      </c>
      <c r="D33" s="12">
        <f>VLOOKUP(B33,GDP_20Mar18!A$8:E$61,4,FALSE)</f>
        <v>14001.6967478242</v>
      </c>
      <c r="E33" s="16">
        <f t="shared" si="0"/>
        <v>0.11645174298274785</v>
      </c>
      <c r="F33" s="32">
        <f t="shared" si="9"/>
        <v>0.14128891449855194</v>
      </c>
      <c r="H33" s="3">
        <f>_xlfn.IFNA(VLOOKUP(B33, CENSAD!$A$8:$E$36, 5, FALSE), " ")</f>
        <v>1496450.2066666668</v>
      </c>
      <c r="I33" s="7">
        <f t="shared" si="1"/>
        <v>0.10687634746118954</v>
      </c>
      <c r="J33" s="20">
        <f t="shared" si="10"/>
        <v>0.81883155284280362</v>
      </c>
      <c r="K33" s="4" t="str">
        <f>_xlfn.IFNA(VLOOKUP(B33, COMESAjul2018!A$8:Q$28,17,0), " ")</f>
        <v xml:space="preserve"> </v>
      </c>
      <c r="L33" s="7" t="str">
        <f t="shared" si="2"/>
        <v xml:space="preserve"> </v>
      </c>
      <c r="M33" s="20" t="str">
        <f t="shared" si="11"/>
        <v/>
      </c>
      <c r="N33" s="4" t="str">
        <f>_xlfn.IFNA(VLOOKUP($B33, EAC!$A$8:$E$37, 5, FALSE), " ")</f>
        <v xml:space="preserve"> </v>
      </c>
      <c r="O33" s="7" t="str">
        <f t="shared" si="3"/>
        <v xml:space="preserve"> </v>
      </c>
      <c r="P33" s="20" t="str">
        <f t="shared" si="12"/>
        <v/>
      </c>
      <c r="Q33" s="4" t="str">
        <f>_xlfn.IFNA(VLOOKUP($B33, ECCAS!$A$8:$E$36, 5, FALSE), " ")</f>
        <v xml:space="preserve"> </v>
      </c>
      <c r="R33" s="7" t="str">
        <f t="shared" si="4"/>
        <v xml:space="preserve"> </v>
      </c>
      <c r="S33" s="20" t="str">
        <f t="shared" si="13"/>
        <v/>
      </c>
      <c r="T33" s="4">
        <f>_xlfn.IFNA(VLOOKUP($B33, ECOWAS!$A$8:$E$36, 5, FALSE), " ")</f>
        <v>1373620.9963333334</v>
      </c>
      <c r="U33" s="7">
        <f t="shared" si="5"/>
        <v>9.8103895625848911E-2</v>
      </c>
      <c r="V33" s="20">
        <f t="shared" si="14"/>
        <v>0.77524754002860197</v>
      </c>
      <c r="W33" s="4" t="str">
        <f>_xlfn.IFNA(VLOOKUP($B33, IGAD!$A$8:$E$36, 5, FALSE), " ")</f>
        <v xml:space="preserve"> </v>
      </c>
      <c r="X33" s="7" t="str">
        <f t="shared" si="6"/>
        <v xml:space="preserve"> </v>
      </c>
      <c r="Y33" s="20" t="str">
        <f t="shared" si="15"/>
        <v/>
      </c>
      <c r="Z33" s="4" t="str">
        <f>_xlfn.IFNA(VLOOKUP($B33, SADC!$A$8:$E$36, 5, FALSE), " ")</f>
        <v xml:space="preserve"> </v>
      </c>
      <c r="AA33" s="7" t="str">
        <f t="shared" si="7"/>
        <v xml:space="preserve"> </v>
      </c>
      <c r="AB33" s="20" t="str">
        <f t="shared" si="16"/>
        <v/>
      </c>
      <c r="AC33" s="4" t="str">
        <f>_xlfn.IFNA(VLOOKUP($B33, UMA!$A$8:$E$36, 5, FALSE), " ")</f>
        <v xml:space="preserve"> </v>
      </c>
      <c r="AD33" s="7" t="str">
        <f t="shared" si="8"/>
        <v xml:space="preserve"> </v>
      </c>
      <c r="AE33" s="32" t="str">
        <f t="shared" si="17"/>
        <v/>
      </c>
      <c r="AG33" s="71" t="str">
        <f t="shared" si="18"/>
        <v/>
      </c>
    </row>
    <row r="34" spans="1:33" x14ac:dyDescent="0.35">
      <c r="A34" s="11">
        <v>32</v>
      </c>
      <c r="B34" s="50" t="s">
        <v>30</v>
      </c>
      <c r="C34" s="46">
        <f>VLOOKUP(B34,Africa!A$8:E$61,5,FALSE)</f>
        <v>225921.10433333335</v>
      </c>
      <c r="D34" s="12">
        <f>VLOOKUP(B34,GDP_20Mar18!A$8:E$61,4,FALSE)</f>
        <v>4667.1193199248</v>
      </c>
      <c r="E34" s="16">
        <f t="shared" si="0"/>
        <v>4.8406969877293295E-2</v>
      </c>
      <c r="F34" s="32">
        <f t="shared" si="9"/>
        <v>5.4171969071455599E-2</v>
      </c>
      <c r="H34" s="3">
        <f>_xlfn.IFNA(VLOOKUP(B34, CENSAD!$A$8:$E$36, 5, FALSE), " ")</f>
        <v>165411.17333333334</v>
      </c>
      <c r="I34" s="7">
        <f t="shared" si="1"/>
        <v>3.5441813674478455E-2</v>
      </c>
      <c r="J34" s="20">
        <f t="shared" si="10"/>
        <v>0.2557993935972106</v>
      </c>
      <c r="K34" s="4" t="str">
        <f>_xlfn.IFNA(VLOOKUP(B34, COMESAjul2018!A$8:Q$28,17,0), " ")</f>
        <v xml:space="preserve"> </v>
      </c>
      <c r="L34" s="7" t="str">
        <f t="shared" si="2"/>
        <v xml:space="preserve"> </v>
      </c>
      <c r="M34" s="20" t="str">
        <f t="shared" si="11"/>
        <v/>
      </c>
      <c r="N34" s="4" t="str">
        <f>_xlfn.IFNA(VLOOKUP($B34, EAC!$A$8:$E$37, 5, FALSE), " ")</f>
        <v xml:space="preserve"> </v>
      </c>
      <c r="O34" s="7" t="str">
        <f t="shared" si="3"/>
        <v xml:space="preserve"> </v>
      </c>
      <c r="P34" s="20" t="str">
        <f t="shared" si="12"/>
        <v/>
      </c>
      <c r="Q34" s="4" t="str">
        <f>_xlfn.IFNA(VLOOKUP($B34, ECCAS!$A$8:$E$36, 5, FALSE), " ")</f>
        <v xml:space="preserve"> </v>
      </c>
      <c r="R34" s="7" t="str">
        <f t="shared" si="4"/>
        <v xml:space="preserve"> </v>
      </c>
      <c r="S34" s="20" t="str">
        <f t="shared" si="13"/>
        <v/>
      </c>
      <c r="T34" s="4" t="str">
        <f>_xlfn.IFNA(VLOOKUP($B34, ECOWAS!$A$8:$E$36, 5, FALSE), " ")</f>
        <v xml:space="preserve"> </v>
      </c>
      <c r="U34" s="7" t="str">
        <f t="shared" si="5"/>
        <v xml:space="preserve"> </v>
      </c>
      <c r="V34" s="20" t="str">
        <f t="shared" si="14"/>
        <v/>
      </c>
      <c r="W34" s="4" t="str">
        <f>_xlfn.IFNA(VLOOKUP($B34, IGAD!$A$8:$E$36, 5, FALSE), " ")</f>
        <v xml:space="preserve"> </v>
      </c>
      <c r="X34" s="7" t="str">
        <f t="shared" si="6"/>
        <v xml:space="preserve"> </v>
      </c>
      <c r="Y34" s="20" t="str">
        <f t="shared" si="15"/>
        <v/>
      </c>
      <c r="Z34" s="4" t="str">
        <f>_xlfn.IFNA(VLOOKUP($B34, SADC!$A$8:$E$36, 5, FALSE), " ")</f>
        <v xml:space="preserve"> </v>
      </c>
      <c r="AA34" s="7" t="str">
        <f t="shared" si="7"/>
        <v xml:space="preserve"> </v>
      </c>
      <c r="AB34" s="20" t="str">
        <f t="shared" si="16"/>
        <v/>
      </c>
      <c r="AC34" s="4">
        <f>_xlfn.IFNA(VLOOKUP($B34, UMA!$A$8:$E$36, 5, FALSE), " ")</f>
        <v>149858.0653333333</v>
      </c>
      <c r="AD34" s="7">
        <f t="shared" si="8"/>
        <v>3.2109328058865211E-2</v>
      </c>
      <c r="AE34" s="32">
        <f t="shared" si="17"/>
        <v>1</v>
      </c>
      <c r="AG34" s="71" t="str">
        <f t="shared" si="18"/>
        <v/>
      </c>
    </row>
    <row r="35" spans="1:33" x14ac:dyDescent="0.35">
      <c r="A35" s="11">
        <v>33</v>
      </c>
      <c r="B35" s="50" t="s">
        <v>31</v>
      </c>
      <c r="C35" s="46">
        <f>VLOOKUP(B35,Africa!A$8:E$61,5,FALSE)</f>
        <v>581957.2956666667</v>
      </c>
      <c r="D35" s="12">
        <f>VLOOKUP(B35,GDP_20Mar18!A$8:E$61,4,FALSE)</f>
        <v>12216.2350241241</v>
      </c>
      <c r="E35" s="16">
        <f t="shared" si="0"/>
        <v>4.7638023868846843E-2</v>
      </c>
      <c r="F35" s="32">
        <f t="shared" si="9"/>
        <v>5.3187496283951474E-2</v>
      </c>
      <c r="H35" s="3" t="str">
        <f>_xlfn.IFNA(VLOOKUP(B35, CENSAD!$A$8:$E$36, 5, FALSE), " ")</f>
        <v xml:space="preserve"> </v>
      </c>
      <c r="I35" s="7" t="str">
        <f t="shared" ref="I35:I56" si="19">IFERROR(H35/(D35*1000), " ")</f>
        <v xml:space="preserve"> </v>
      </c>
      <c r="J35" s="20" t="str">
        <f t="shared" si="10"/>
        <v/>
      </c>
      <c r="K35" s="4">
        <f>_xlfn.IFNA(VLOOKUP(B35, COMESAjul2018!A$8:Q$28,17,0), " ")</f>
        <v>182366.16966666668</v>
      </c>
      <c r="L35" s="7">
        <f t="shared" ref="L35:L56" si="20">IFERROR(K35/(D35*1000), " ")</f>
        <v>1.4928181170920315E-2</v>
      </c>
      <c r="M35" s="20">
        <f t="shared" si="11"/>
        <v>0.11720108322438946</v>
      </c>
      <c r="N35" s="4" t="str">
        <f>_xlfn.IFNA(VLOOKUP($B35, EAC!$A$8:$E$37, 5, FALSE), " ")</f>
        <v xml:space="preserve"> </v>
      </c>
      <c r="O35" s="7" t="str">
        <f t="shared" ref="O35:O56" si="21">IFERROR(N35/($D35*1000), " ")</f>
        <v xml:space="preserve"> </v>
      </c>
      <c r="P35" s="20" t="str">
        <f t="shared" si="12"/>
        <v/>
      </c>
      <c r="Q35" s="4" t="str">
        <f>_xlfn.IFNA(VLOOKUP($B35, ECCAS!$A$8:$E$36, 5, FALSE), " ")</f>
        <v xml:space="preserve"> </v>
      </c>
      <c r="R35" s="7" t="str">
        <f t="shared" ref="R35:R56" si="22">IFERROR(Q35/($D35*1000), " ")</f>
        <v xml:space="preserve"> </v>
      </c>
      <c r="S35" s="20" t="str">
        <f t="shared" si="13"/>
        <v/>
      </c>
      <c r="T35" s="4" t="str">
        <f>_xlfn.IFNA(VLOOKUP($B35, ECOWAS!$A$8:$E$36, 5, FALSE), " ")</f>
        <v xml:space="preserve"> </v>
      </c>
      <c r="U35" s="7" t="str">
        <f t="shared" ref="U35:U56" si="23">IFERROR(T35/($D35*1000), " ")</f>
        <v xml:space="preserve"> </v>
      </c>
      <c r="V35" s="20" t="str">
        <f t="shared" si="14"/>
        <v/>
      </c>
      <c r="W35" s="4" t="str">
        <f>_xlfn.IFNA(VLOOKUP($B35, IGAD!$A$8:$E$36, 5, FALSE), " ")</f>
        <v xml:space="preserve"> </v>
      </c>
      <c r="X35" s="7" t="str">
        <f t="shared" ref="X35:X56" si="24">IFERROR(W35/($D35*1000), " ")</f>
        <v xml:space="preserve"> </v>
      </c>
      <c r="Y35" s="20" t="str">
        <f t="shared" si="15"/>
        <v/>
      </c>
      <c r="Z35" s="4">
        <f>_xlfn.IFNA(VLOOKUP($B35, SADC!$A$8:$E$36, 5, FALSE), " ")</f>
        <v>484976.77433333331</v>
      </c>
      <c r="AA35" s="7">
        <f t="shared" ref="AA35:AA56" si="25">IFERROR(Z35/($D35*1000), " ")</f>
        <v>3.9699365096989521E-2</v>
      </c>
      <c r="AB35" s="20">
        <f t="shared" si="16"/>
        <v>3.9887010918645473E-2</v>
      </c>
      <c r="AC35" s="4" t="str">
        <f>_xlfn.IFNA(VLOOKUP($B35, UMA!$A$8:$E$36, 5, FALSE), " ")</f>
        <v xml:space="preserve"> </v>
      </c>
      <c r="AD35" s="7" t="str">
        <f t="shared" ref="AD35:AD56" si="26">IFERROR(AC35/($D35*1000), " ")</f>
        <v xml:space="preserve"> </v>
      </c>
      <c r="AE35" s="32" t="str">
        <f t="shared" si="17"/>
        <v/>
      </c>
      <c r="AG35" s="71">
        <f t="shared" si="18"/>
        <v>12</v>
      </c>
    </row>
    <row r="36" spans="1:33" x14ac:dyDescent="0.35">
      <c r="A36" s="11">
        <v>34</v>
      </c>
      <c r="B36" s="50" t="s">
        <v>32</v>
      </c>
      <c r="C36" s="46">
        <f>VLOOKUP(B36,Africa!A$8:E$61,5,FALSE)</f>
        <v>1972439.7976666668</v>
      </c>
      <c r="D36" s="12">
        <f>VLOOKUP(B36,GDP_20Mar18!A$8:E$61,4,FALSE)</f>
        <v>103606.57489614389</v>
      </c>
      <c r="E36" s="16">
        <f t="shared" si="0"/>
        <v>1.9037785967192303E-2</v>
      </c>
      <c r="F36" s="32">
        <f t="shared" si="9"/>
        <v>1.6570938526913648E-2</v>
      </c>
      <c r="H36" s="3">
        <f>_xlfn.IFNA(VLOOKUP(B36, CENSAD!$A$8:$E$36, 5, FALSE), " ")</f>
        <v>763272.37533333339</v>
      </c>
      <c r="I36" s="7">
        <f t="shared" si="19"/>
        <v>7.3670264276031131E-3</v>
      </c>
      <c r="J36" s="20">
        <f t="shared" si="10"/>
        <v>3.4519751300316023E-2</v>
      </c>
      <c r="K36" s="4" t="str">
        <f>_xlfn.IFNA(VLOOKUP(B36, COMESAjul2018!A$8:Q$28,17,0), " ")</f>
        <v xml:space="preserve"> </v>
      </c>
      <c r="L36" s="7" t="str">
        <f t="shared" si="20"/>
        <v xml:space="preserve"> </v>
      </c>
      <c r="M36" s="20" t="str">
        <f t="shared" si="11"/>
        <v/>
      </c>
      <c r="N36" s="4" t="str">
        <f>_xlfn.IFNA(VLOOKUP($B36, EAC!$A$8:$E$37, 5, FALSE), " ")</f>
        <v xml:space="preserve"> </v>
      </c>
      <c r="O36" s="7" t="str">
        <f t="shared" si="21"/>
        <v xml:space="preserve"> </v>
      </c>
      <c r="P36" s="20" t="str">
        <f t="shared" si="12"/>
        <v/>
      </c>
      <c r="Q36" s="4" t="str">
        <f>_xlfn.IFNA(VLOOKUP($B36, ECCAS!$A$8:$E$36, 5, FALSE), " ")</f>
        <v xml:space="preserve"> </v>
      </c>
      <c r="R36" s="7" t="str">
        <f t="shared" si="22"/>
        <v xml:space="preserve"> </v>
      </c>
      <c r="S36" s="20" t="str">
        <f t="shared" si="13"/>
        <v/>
      </c>
      <c r="T36" s="4" t="str">
        <f>_xlfn.IFNA(VLOOKUP($B36, ECOWAS!$A$8:$E$36, 5, FALSE), " ")</f>
        <v xml:space="preserve"> </v>
      </c>
      <c r="U36" s="7" t="str">
        <f t="shared" si="23"/>
        <v xml:space="preserve"> </v>
      </c>
      <c r="V36" s="20" t="str">
        <f t="shared" si="14"/>
        <v/>
      </c>
      <c r="W36" s="4" t="str">
        <f>_xlfn.IFNA(VLOOKUP($B36, IGAD!$A$8:$E$36, 5, FALSE), " ")</f>
        <v xml:space="preserve"> </v>
      </c>
      <c r="X36" s="7" t="str">
        <f t="shared" si="24"/>
        <v xml:space="preserve"> </v>
      </c>
      <c r="Y36" s="20" t="str">
        <f t="shared" si="15"/>
        <v/>
      </c>
      <c r="Z36" s="4" t="str">
        <f>_xlfn.IFNA(VLOOKUP($B36, SADC!$A$8:$E$36, 5, FALSE), " ")</f>
        <v xml:space="preserve"> </v>
      </c>
      <c r="AA36" s="7" t="str">
        <f t="shared" si="25"/>
        <v xml:space="preserve"> </v>
      </c>
      <c r="AB36" s="20" t="str">
        <f t="shared" si="16"/>
        <v/>
      </c>
      <c r="AC36" s="4">
        <f>_xlfn.IFNA(VLOOKUP($B36, UMA!$A$8:$E$36, 5, FALSE), " ")</f>
        <v>1120473.2136666665</v>
      </c>
      <c r="AD36" s="7">
        <f t="shared" si="26"/>
        <v>1.0814692163985135E-2</v>
      </c>
      <c r="AE36" s="32">
        <f t="shared" si="17"/>
        <v>0.23029552706451278</v>
      </c>
      <c r="AG36" s="71" t="str">
        <f t="shared" si="18"/>
        <v/>
      </c>
    </row>
    <row r="37" spans="1:33" x14ac:dyDescent="0.35">
      <c r="A37" s="11">
        <v>35</v>
      </c>
      <c r="B37" s="50" t="s">
        <v>33</v>
      </c>
      <c r="C37" s="46">
        <f>VLOOKUP(B37,Africa!A$8:E$61,5,FALSE)</f>
        <v>2324428.4063333333</v>
      </c>
      <c r="D37" s="12">
        <f>VLOOKUP(B37,GDP_20Mar18!A$8:E$61,4,FALSE)</f>
        <v>10930.1315678309</v>
      </c>
      <c r="E37" s="16">
        <f t="shared" si="0"/>
        <v>0.21266243612057631</v>
      </c>
      <c r="F37" s="32">
        <f t="shared" si="9"/>
        <v>0.26446636547780189</v>
      </c>
      <c r="H37" s="3" t="str">
        <f>_xlfn.IFNA(VLOOKUP(B37, CENSAD!$A$8:$E$36, 5, FALSE), " ")</f>
        <v xml:space="preserve"> </v>
      </c>
      <c r="I37" s="7" t="str">
        <f t="shared" si="19"/>
        <v xml:space="preserve"> </v>
      </c>
      <c r="J37" s="20" t="str">
        <f t="shared" si="10"/>
        <v/>
      </c>
      <c r="K37" s="4" t="str">
        <f>_xlfn.IFNA(VLOOKUP(B37, COMESAjul2018!A$8:Q$28,17,0), " ")</f>
        <v xml:space="preserve"> </v>
      </c>
      <c r="L37" s="7" t="str">
        <f t="shared" si="20"/>
        <v xml:space="preserve"> </v>
      </c>
      <c r="M37" s="20" t="str">
        <f t="shared" si="11"/>
        <v/>
      </c>
      <c r="N37" s="4" t="str">
        <f>_xlfn.IFNA(VLOOKUP($B37, EAC!$A$8:$E$37, 5, FALSE), " ")</f>
        <v xml:space="preserve"> </v>
      </c>
      <c r="O37" s="7" t="str">
        <f t="shared" si="21"/>
        <v xml:space="preserve"> </v>
      </c>
      <c r="P37" s="20" t="str">
        <f t="shared" si="12"/>
        <v/>
      </c>
      <c r="Q37" s="4" t="str">
        <f>_xlfn.IFNA(VLOOKUP($B37, ECCAS!$A$8:$E$36, 5, FALSE), " ")</f>
        <v xml:space="preserve"> </v>
      </c>
      <c r="R37" s="7" t="str">
        <f t="shared" si="22"/>
        <v xml:space="preserve"> </v>
      </c>
      <c r="S37" s="20" t="str">
        <f t="shared" si="13"/>
        <v/>
      </c>
      <c r="T37" s="4" t="str">
        <f>_xlfn.IFNA(VLOOKUP($B37, ECOWAS!$A$8:$E$36, 5, FALSE), " ")</f>
        <v xml:space="preserve"> </v>
      </c>
      <c r="U37" s="7" t="str">
        <f t="shared" si="23"/>
        <v xml:space="preserve"> </v>
      </c>
      <c r="V37" s="20" t="str">
        <f t="shared" si="14"/>
        <v/>
      </c>
      <c r="W37" s="4" t="str">
        <f>_xlfn.IFNA(VLOOKUP($B37, IGAD!$A$8:$E$36, 5, FALSE), " ")</f>
        <v xml:space="preserve"> </v>
      </c>
      <c r="X37" s="7" t="str">
        <f t="shared" si="24"/>
        <v xml:space="preserve"> </v>
      </c>
      <c r="Y37" s="20" t="str">
        <f t="shared" si="15"/>
        <v/>
      </c>
      <c r="Z37" s="4">
        <f>_xlfn.IFNA(VLOOKUP($B37, SADC!$A$8:$E$36, 5, FALSE), " ")</f>
        <v>2270023.111</v>
      </c>
      <c r="AA37" s="7">
        <f t="shared" si="25"/>
        <v>0.20768488438703117</v>
      </c>
      <c r="AB37" s="20">
        <f t="shared" si="16"/>
        <v>0.27326461210833808</v>
      </c>
      <c r="AC37" s="4" t="str">
        <f>_xlfn.IFNA(VLOOKUP($B37, UMA!$A$8:$E$36, 5, FALSE), " ")</f>
        <v xml:space="preserve"> </v>
      </c>
      <c r="AD37" s="7" t="str">
        <f t="shared" si="26"/>
        <v xml:space="preserve"> </v>
      </c>
      <c r="AE37" s="32" t="str">
        <f t="shared" si="17"/>
        <v/>
      </c>
      <c r="AG37" s="71">
        <f t="shared" si="18"/>
        <v>6</v>
      </c>
    </row>
    <row r="38" spans="1:33" x14ac:dyDescent="0.35">
      <c r="A38" s="11">
        <v>36</v>
      </c>
      <c r="B38" s="50" t="s">
        <v>34</v>
      </c>
      <c r="C38" s="46">
        <f>VLOOKUP(B38,Africa!A$8:E$61,5,FALSE)</f>
        <v>5365133.8329999996</v>
      </c>
      <c r="D38" s="12">
        <f>VLOOKUP(B38,GDP_20Mar18!A$8:E$61,4,FALSE)</f>
        <v>10947.2772456845</v>
      </c>
      <c r="E38" s="16">
        <f t="shared" si="0"/>
        <v>0.49008842222525939</v>
      </c>
      <c r="F38" s="32">
        <f t="shared" si="9"/>
        <v>0.61965168520962244</v>
      </c>
      <c r="H38" s="3" t="str">
        <f>_xlfn.IFNA(VLOOKUP(B38, CENSAD!$A$8:$E$36, 5, FALSE), " ")</f>
        <v xml:space="preserve"> </v>
      </c>
      <c r="I38" s="7" t="str">
        <f t="shared" si="19"/>
        <v xml:space="preserve"> </v>
      </c>
      <c r="J38" s="20" t="str">
        <f t="shared" si="10"/>
        <v/>
      </c>
      <c r="K38" s="4" t="str">
        <f>_xlfn.IFNA(VLOOKUP(B38, COMESAjul2018!A$8:Q$28,17,0), " ")</f>
        <v xml:space="preserve"> </v>
      </c>
      <c r="L38" s="7" t="str">
        <f t="shared" si="20"/>
        <v xml:space="preserve"> </v>
      </c>
      <c r="M38" s="20" t="str">
        <f t="shared" si="11"/>
        <v/>
      </c>
      <c r="N38" s="4" t="str">
        <f>_xlfn.IFNA(VLOOKUP($B38, EAC!$A$8:$E$37, 5, FALSE), " ")</f>
        <v xml:space="preserve"> </v>
      </c>
      <c r="O38" s="7" t="str">
        <f t="shared" si="21"/>
        <v xml:space="preserve"> </v>
      </c>
      <c r="P38" s="20" t="str">
        <f t="shared" si="12"/>
        <v/>
      </c>
      <c r="Q38" s="4" t="str">
        <f>_xlfn.IFNA(VLOOKUP($B38, ECCAS!$A$8:$E$36, 5, FALSE), " ")</f>
        <v xml:space="preserve"> </v>
      </c>
      <c r="R38" s="7" t="str">
        <f t="shared" si="22"/>
        <v xml:space="preserve"> </v>
      </c>
      <c r="S38" s="20" t="str">
        <f t="shared" si="13"/>
        <v/>
      </c>
      <c r="T38" s="4" t="str">
        <f>_xlfn.IFNA(VLOOKUP($B38, ECOWAS!$A$8:$E$36, 5, FALSE), " ")</f>
        <v xml:space="preserve"> </v>
      </c>
      <c r="U38" s="7" t="str">
        <f t="shared" si="23"/>
        <v xml:space="preserve"> </v>
      </c>
      <c r="V38" s="20" t="str">
        <f t="shared" si="14"/>
        <v/>
      </c>
      <c r="W38" s="4" t="str">
        <f>_xlfn.IFNA(VLOOKUP($B38, IGAD!$A$8:$E$36, 5, FALSE), " ")</f>
        <v xml:space="preserve"> </v>
      </c>
      <c r="X38" s="7" t="str">
        <f t="shared" si="24"/>
        <v xml:space="preserve"> </v>
      </c>
      <c r="Y38" s="20" t="str">
        <f t="shared" si="15"/>
        <v/>
      </c>
      <c r="Z38" s="4">
        <f>_xlfn.IFNA(VLOOKUP($B38, SADC!$A$8:$E$36, 5, FALSE), " ")</f>
        <v>5283485.4683333328</v>
      </c>
      <c r="AA38" s="7">
        <f t="shared" si="25"/>
        <v>0.48263009602831825</v>
      </c>
      <c r="AB38" s="20">
        <f t="shared" si="16"/>
        <v>0.65523833354945604</v>
      </c>
      <c r="AC38" s="4" t="str">
        <f>_xlfn.IFNA(VLOOKUP($B38, UMA!$A$8:$E$36, 5, FALSE), " ")</f>
        <v xml:space="preserve"> </v>
      </c>
      <c r="AD38" s="7" t="str">
        <f t="shared" si="26"/>
        <v xml:space="preserve"> </v>
      </c>
      <c r="AE38" s="32" t="str">
        <f t="shared" si="17"/>
        <v/>
      </c>
      <c r="AG38" s="71">
        <f t="shared" si="18"/>
        <v>2</v>
      </c>
    </row>
    <row r="39" spans="1:33" x14ac:dyDescent="0.35">
      <c r="A39" s="11">
        <v>37</v>
      </c>
      <c r="B39" s="50" t="s">
        <v>35</v>
      </c>
      <c r="C39" s="46">
        <f>VLOOKUP(B39,Africa!A$8:E$61,5,FALSE)</f>
        <v>604309.61133333331</v>
      </c>
      <c r="D39" s="12">
        <f>VLOOKUP(B39,GDP_20Mar18!A$8:E$61,4,FALSE)</f>
        <v>7528.2858190654997</v>
      </c>
      <c r="E39" s="16">
        <f t="shared" si="0"/>
        <v>8.0271874083594152E-2</v>
      </c>
      <c r="F39" s="32">
        <f t="shared" si="9"/>
        <v>9.4968241791445598E-2</v>
      </c>
      <c r="H39" s="3">
        <f>_xlfn.IFNA(VLOOKUP(B39, CENSAD!$A$8:$E$36, 5, FALSE), " ")</f>
        <v>579638.51133333333</v>
      </c>
      <c r="I39" s="7">
        <f t="shared" si="19"/>
        <v>7.6994753555369777E-2</v>
      </c>
      <c r="J39" s="20">
        <f t="shared" si="10"/>
        <v>0.58331103571130571</v>
      </c>
      <c r="K39" s="4" t="str">
        <f>_xlfn.IFNA(VLOOKUP(B39, COMESAjul2018!A$8:Q$28,17,0), " ")</f>
        <v xml:space="preserve"> </v>
      </c>
      <c r="L39" s="7" t="str">
        <f t="shared" si="20"/>
        <v xml:space="preserve"> </v>
      </c>
      <c r="M39" s="20" t="str">
        <f t="shared" si="11"/>
        <v/>
      </c>
      <c r="N39" s="4" t="str">
        <f>_xlfn.IFNA(VLOOKUP($B39, EAC!$A$8:$E$37, 5, FALSE), " ")</f>
        <v xml:space="preserve"> </v>
      </c>
      <c r="O39" s="7" t="str">
        <f t="shared" si="21"/>
        <v xml:space="preserve"> </v>
      </c>
      <c r="P39" s="20" t="str">
        <f t="shared" si="12"/>
        <v/>
      </c>
      <c r="Q39" s="4" t="str">
        <f>_xlfn.IFNA(VLOOKUP($B39, ECCAS!$A$8:$E$36, 5, FALSE), " ")</f>
        <v xml:space="preserve"> </v>
      </c>
      <c r="R39" s="7" t="str">
        <f t="shared" si="22"/>
        <v xml:space="preserve"> </v>
      </c>
      <c r="S39" s="20" t="str">
        <f t="shared" si="13"/>
        <v/>
      </c>
      <c r="T39" s="4">
        <f>_xlfn.IFNA(VLOOKUP($B39, ECOWAS!$A$8:$E$36, 5, FALSE), " ")</f>
        <v>535246.60900000005</v>
      </c>
      <c r="U39" s="7">
        <f t="shared" si="23"/>
        <v>7.1098072239032126E-2</v>
      </c>
      <c r="V39" s="20">
        <f t="shared" si="14"/>
        <v>0.55612837433668982</v>
      </c>
      <c r="W39" s="4" t="str">
        <f>_xlfn.IFNA(VLOOKUP($B39, IGAD!$A$8:$E$36, 5, FALSE), " ")</f>
        <v xml:space="preserve"> </v>
      </c>
      <c r="X39" s="7" t="str">
        <f t="shared" si="24"/>
        <v xml:space="preserve"> </v>
      </c>
      <c r="Y39" s="20" t="str">
        <f t="shared" si="15"/>
        <v/>
      </c>
      <c r="Z39" s="4" t="str">
        <f>_xlfn.IFNA(VLOOKUP($B39, SADC!$A$8:$E$36, 5, FALSE), " ")</f>
        <v xml:space="preserve"> </v>
      </c>
      <c r="AA39" s="7" t="str">
        <f t="shared" si="25"/>
        <v xml:space="preserve"> </v>
      </c>
      <c r="AB39" s="20" t="str">
        <f t="shared" si="16"/>
        <v/>
      </c>
      <c r="AC39" s="4" t="str">
        <f>_xlfn.IFNA(VLOOKUP($B39, UMA!$A$8:$E$36, 5, FALSE), " ")</f>
        <v xml:space="preserve"> </v>
      </c>
      <c r="AD39" s="7" t="str">
        <f t="shared" si="26"/>
        <v xml:space="preserve"> </v>
      </c>
      <c r="AE39" s="32" t="str">
        <f t="shared" si="17"/>
        <v/>
      </c>
      <c r="AG39" s="71" t="str">
        <f t="shared" si="18"/>
        <v/>
      </c>
    </row>
    <row r="40" spans="1:33" x14ac:dyDescent="0.35">
      <c r="A40" s="11">
        <v>38</v>
      </c>
      <c r="B40" s="50" t="s">
        <v>36</v>
      </c>
      <c r="C40" s="46">
        <f>VLOOKUP(B40,Africa!A$8:E$61,5,FALSE)</f>
        <v>2617032.7420000001</v>
      </c>
      <c r="D40" s="12">
        <f>VLOOKUP(B40,GDP_20Mar18!A$8:E$61,4,FALSE)</f>
        <v>404649.12539882929</v>
      </c>
      <c r="E40" s="16">
        <f t="shared" si="0"/>
        <v>6.4674123277063964E-3</v>
      </c>
      <c r="F40" s="32">
        <f t="shared" si="9"/>
        <v>4.7723280388699545E-4</v>
      </c>
      <c r="H40" s="3">
        <f>_xlfn.IFNA(VLOOKUP(B40, CENSAD!$A$8:$E$36, 5, FALSE), " ")</f>
        <v>1448370.3399999999</v>
      </c>
      <c r="I40" s="7">
        <f t="shared" si="19"/>
        <v>3.5793240343036962E-3</v>
      </c>
      <c r="J40" s="20">
        <f t="shared" si="10"/>
        <v>4.6658676948518434E-3</v>
      </c>
      <c r="K40" s="4" t="str">
        <f>_xlfn.IFNA(VLOOKUP(B40, COMESAjul2018!A$8:Q$28,17,0), " ")</f>
        <v xml:space="preserve"> </v>
      </c>
      <c r="L40" s="7" t="str">
        <f t="shared" si="20"/>
        <v xml:space="preserve"> </v>
      </c>
      <c r="M40" s="20" t="str">
        <f t="shared" si="11"/>
        <v/>
      </c>
      <c r="N40" s="4" t="str">
        <f>_xlfn.IFNA(VLOOKUP($B40, EAC!$A$8:$E$37, 5, FALSE), " ")</f>
        <v xml:space="preserve"> </v>
      </c>
      <c r="O40" s="7" t="str">
        <f t="shared" si="21"/>
        <v xml:space="preserve"> </v>
      </c>
      <c r="P40" s="20" t="str">
        <f t="shared" si="12"/>
        <v/>
      </c>
      <c r="Q40" s="4" t="str">
        <f>_xlfn.IFNA(VLOOKUP($B40, ECCAS!$A$8:$E$36, 5, FALSE), " ")</f>
        <v xml:space="preserve"> </v>
      </c>
      <c r="R40" s="7" t="str">
        <f t="shared" si="22"/>
        <v xml:space="preserve"> </v>
      </c>
      <c r="S40" s="20" t="str">
        <f t="shared" si="13"/>
        <v/>
      </c>
      <c r="T40" s="4">
        <f>_xlfn.IFNA(VLOOKUP($B40, ECOWAS!$A$8:$E$36, 5, FALSE), " ")</f>
        <v>1034610.0800000001</v>
      </c>
      <c r="U40" s="7">
        <f t="shared" si="23"/>
        <v>2.5568078986461917E-3</v>
      </c>
      <c r="V40" s="20">
        <f t="shared" si="14"/>
        <v>0</v>
      </c>
      <c r="W40" s="4" t="str">
        <f>_xlfn.IFNA(VLOOKUP($B40, IGAD!$A$8:$E$36, 5, FALSE), " ")</f>
        <v xml:space="preserve"> </v>
      </c>
      <c r="X40" s="7" t="str">
        <f t="shared" si="24"/>
        <v xml:space="preserve"> </v>
      </c>
      <c r="Y40" s="20" t="str">
        <f t="shared" si="15"/>
        <v/>
      </c>
      <c r="Z40" s="4" t="str">
        <f>_xlfn.IFNA(VLOOKUP($B40, SADC!$A$8:$E$36, 5, FALSE), " ")</f>
        <v xml:space="preserve"> </v>
      </c>
      <c r="AA40" s="7" t="str">
        <f t="shared" si="25"/>
        <v xml:space="preserve"> </v>
      </c>
      <c r="AB40" s="20" t="str">
        <f t="shared" si="16"/>
        <v/>
      </c>
      <c r="AC40" s="4" t="str">
        <f>_xlfn.IFNA(VLOOKUP($B40, UMA!$A$8:$E$36, 5, FALSE), " ")</f>
        <v xml:space="preserve"> </v>
      </c>
      <c r="AD40" s="7" t="str">
        <f t="shared" si="26"/>
        <v xml:space="preserve"> </v>
      </c>
      <c r="AE40" s="32" t="str">
        <f t="shared" si="17"/>
        <v/>
      </c>
      <c r="AG40" s="71" t="str">
        <f t="shared" si="18"/>
        <v/>
      </c>
    </row>
    <row r="41" spans="1:33" x14ac:dyDescent="0.35">
      <c r="A41" s="11">
        <v>39</v>
      </c>
      <c r="B41" s="50" t="s">
        <v>37</v>
      </c>
      <c r="C41" s="46">
        <f>VLOOKUP(B41,Africa!A$8:E$61,5,FALSE)</f>
        <v>833027.74333333329</v>
      </c>
      <c r="D41" s="12">
        <f>VLOOKUP(B41,GDP_20Mar18!A$8:E$61,4,FALSE)</f>
        <v>8473.7848274650005</v>
      </c>
      <c r="E41" s="16">
        <f t="shared" si="0"/>
        <v>9.8306454588432138E-2</v>
      </c>
      <c r="F41" s="32">
        <f t="shared" si="9"/>
        <v>0.11805770912210532</v>
      </c>
      <c r="H41" s="3" t="str">
        <f>_xlfn.IFNA(VLOOKUP(B41, CENSAD!$A$8:$E$36, 5, FALSE), " ")</f>
        <v xml:space="preserve"> </v>
      </c>
      <c r="I41" s="7" t="str">
        <f t="shared" si="19"/>
        <v xml:space="preserve"> </v>
      </c>
      <c r="J41" s="20" t="str">
        <f t="shared" si="10"/>
        <v/>
      </c>
      <c r="K41" s="4">
        <f>_xlfn.IFNA(VLOOKUP(B41, COMESAjul2018!A$8:Q$28,17,0), " ")</f>
        <v>699830.33333333337</v>
      </c>
      <c r="L41" s="7">
        <f t="shared" si="20"/>
        <v>8.2587692227570189E-2</v>
      </c>
      <c r="M41" s="20">
        <f t="shared" si="11"/>
        <v>0.77060564538770893</v>
      </c>
      <c r="N41" s="4">
        <f>_xlfn.IFNA(VLOOKUP($B41, EAC!$A$8:$E$37, 5, FALSE), " ")</f>
        <v>685386.52866666671</v>
      </c>
      <c r="O41" s="7">
        <f t="shared" si="21"/>
        <v>8.0883164090408646E-2</v>
      </c>
      <c r="P41" s="20">
        <f t="shared" si="12"/>
        <v>1</v>
      </c>
      <c r="Q41" s="4">
        <f>_xlfn.IFNA(VLOOKUP($B41, ECCAS!$A$8:$E$36, 5, FALSE), " ")</f>
        <v>25502.835999999999</v>
      </c>
      <c r="R41" s="7">
        <f t="shared" si="22"/>
        <v>3.0096157170926628E-3</v>
      </c>
      <c r="S41" s="20">
        <f t="shared" si="13"/>
        <v>1.4294721662165596E-2</v>
      </c>
      <c r="T41" s="4" t="str">
        <f>_xlfn.IFNA(VLOOKUP($B41, ECOWAS!$A$8:$E$36, 5, FALSE), " ")</f>
        <v xml:space="preserve"> </v>
      </c>
      <c r="U41" s="7" t="str">
        <f t="shared" si="23"/>
        <v xml:space="preserve"> </v>
      </c>
      <c r="V41" s="20" t="str">
        <f t="shared" si="14"/>
        <v/>
      </c>
      <c r="W41" s="4" t="str">
        <f>_xlfn.IFNA(VLOOKUP($B41, IGAD!$A$8:$E$36, 5, FALSE), " ")</f>
        <v xml:space="preserve"> </v>
      </c>
      <c r="X41" s="7" t="str">
        <f t="shared" si="24"/>
        <v xml:space="preserve"> </v>
      </c>
      <c r="Y41" s="20" t="str">
        <f t="shared" si="15"/>
        <v/>
      </c>
      <c r="Z41" s="4" t="str">
        <f>_xlfn.IFNA(VLOOKUP($B41, SADC!$A$8:$E$36, 5, FALSE), " ")</f>
        <v xml:space="preserve"> </v>
      </c>
      <c r="AA41" s="7" t="str">
        <f t="shared" si="25"/>
        <v xml:space="preserve"> </v>
      </c>
      <c r="AB41" s="20" t="str">
        <f t="shared" si="16"/>
        <v/>
      </c>
      <c r="AC41" s="4" t="str">
        <f>_xlfn.IFNA(VLOOKUP($B41, UMA!$A$8:$E$36, 5, FALSE), " ")</f>
        <v xml:space="preserve"> </v>
      </c>
      <c r="AD41" s="7" t="str">
        <f t="shared" si="26"/>
        <v xml:space="preserve"> </v>
      </c>
      <c r="AE41" s="32" t="str">
        <f t="shared" si="17"/>
        <v/>
      </c>
      <c r="AG41" s="71" t="str">
        <f t="shared" si="18"/>
        <v/>
      </c>
    </row>
    <row r="42" spans="1:33" x14ac:dyDescent="0.35">
      <c r="A42" s="11">
        <v>40</v>
      </c>
      <c r="B42" s="50" t="s">
        <v>38</v>
      </c>
      <c r="C42" s="46">
        <f>VLOOKUP(B42,Africa!A$8:E$61,5,FALSE)</f>
        <v>38282.858999999997</v>
      </c>
      <c r="D42" s="12">
        <f>VLOOKUP(B42,GDP_20Mar18!A$8:E$61,4,FALSE)</f>
        <v>342.78169541940002</v>
      </c>
      <c r="E42" s="16">
        <f t="shared" si="0"/>
        <v>0.11168291513687796</v>
      </c>
      <c r="F42" s="32">
        <f t="shared" si="9"/>
        <v>0.13518343870313684</v>
      </c>
      <c r="H42" s="3">
        <f>_xlfn.IFNA(VLOOKUP(B42, CENSAD!$A$8:$E$36, 5, FALSE), " ")</f>
        <v>1024.0066666666664</v>
      </c>
      <c r="I42" s="7">
        <f t="shared" si="19"/>
        <v>2.9873434910629476E-3</v>
      </c>
      <c r="J42" s="20">
        <f t="shared" si="10"/>
        <v>0</v>
      </c>
      <c r="K42" s="4" t="str">
        <f>_xlfn.IFNA(VLOOKUP(B42, COMESAjul2018!A$8:Q$28,17,0), " ")</f>
        <v xml:space="preserve"> </v>
      </c>
      <c r="L42" s="7" t="str">
        <f t="shared" si="20"/>
        <v xml:space="preserve"> </v>
      </c>
      <c r="M42" s="20" t="str">
        <f t="shared" si="11"/>
        <v/>
      </c>
      <c r="N42" s="4" t="str">
        <f>_xlfn.IFNA(VLOOKUP($B42, EAC!$A$8:$E$37, 5, FALSE), " ")</f>
        <v xml:space="preserve"> </v>
      </c>
      <c r="O42" s="7" t="str">
        <f t="shared" si="21"/>
        <v xml:space="preserve"> </v>
      </c>
      <c r="P42" s="20" t="str">
        <f t="shared" si="12"/>
        <v/>
      </c>
      <c r="Q42" s="4">
        <f>_xlfn.IFNA(VLOOKUP($B42, ECCAS!$A$8:$E$36, 5, FALSE), " ")</f>
        <v>36577.51633333334</v>
      </c>
      <c r="R42" s="7">
        <f t="shared" si="22"/>
        <v>0.10670790424961299</v>
      </c>
      <c r="S42" s="20">
        <f t="shared" si="13"/>
        <v>1</v>
      </c>
      <c r="T42" s="4" t="str">
        <f>_xlfn.IFNA(VLOOKUP($B42, ECOWAS!$A$8:$E$36, 5, FALSE), " ")</f>
        <v xml:space="preserve"> </v>
      </c>
      <c r="U42" s="7" t="str">
        <f t="shared" si="23"/>
        <v xml:space="preserve"> </v>
      </c>
      <c r="V42" s="20" t="str">
        <f t="shared" si="14"/>
        <v/>
      </c>
      <c r="W42" s="4" t="str">
        <f>_xlfn.IFNA(VLOOKUP($B42, IGAD!$A$8:$E$36, 5, FALSE), " ")</f>
        <v xml:space="preserve"> </v>
      </c>
      <c r="X42" s="7" t="str">
        <f t="shared" si="24"/>
        <v xml:space="preserve"> </v>
      </c>
      <c r="Y42" s="20" t="str">
        <f t="shared" si="15"/>
        <v/>
      </c>
      <c r="Z42" s="4" t="str">
        <f>_xlfn.IFNA(VLOOKUP($B42, SADC!$A$8:$E$36, 5, FALSE), " ")</f>
        <v xml:space="preserve"> </v>
      </c>
      <c r="AA42" s="7" t="str">
        <f t="shared" si="25"/>
        <v xml:space="preserve"> </v>
      </c>
      <c r="AB42" s="20" t="str">
        <f t="shared" si="16"/>
        <v/>
      </c>
      <c r="AC42" s="4" t="str">
        <f>_xlfn.IFNA(VLOOKUP($B42, UMA!$A$8:$E$36, 5, FALSE), " ")</f>
        <v xml:space="preserve"> </v>
      </c>
      <c r="AD42" s="7" t="str">
        <f t="shared" si="26"/>
        <v xml:space="preserve"> </v>
      </c>
      <c r="AE42" s="32" t="str">
        <f t="shared" si="17"/>
        <v/>
      </c>
      <c r="AG42" s="71" t="str">
        <f t="shared" si="18"/>
        <v/>
      </c>
    </row>
    <row r="43" spans="1:33" x14ac:dyDescent="0.35">
      <c r="A43" s="11">
        <v>41</v>
      </c>
      <c r="B43" s="50" t="s">
        <v>39</v>
      </c>
      <c r="C43" s="46">
        <f>VLOOKUP(B43,Africa!A$8:E$61,5,FALSE)</f>
        <v>908532.07200000004</v>
      </c>
      <c r="D43" s="12">
        <f>VLOOKUP(B43,GDP_20Mar18!A$8:E$61,4,FALSE)</f>
        <v>14604.5205309634</v>
      </c>
      <c r="E43" s="16">
        <f t="shared" si="0"/>
        <v>6.2208962634124072E-2</v>
      </c>
      <c r="F43" s="32">
        <f t="shared" si="9"/>
        <v>7.1842502676124506E-2</v>
      </c>
      <c r="H43" s="3">
        <f>_xlfn.IFNA(VLOOKUP(B43, CENSAD!$A$8:$E$36, 5, FALSE), " ")</f>
        <v>789755.62066666654</v>
      </c>
      <c r="I43" s="7">
        <f t="shared" si="19"/>
        <v>5.4076107393754312E-2</v>
      </c>
      <c r="J43" s="20">
        <f t="shared" si="10"/>
        <v>0.40267102658226744</v>
      </c>
      <c r="K43" s="4" t="str">
        <f>_xlfn.IFNA(VLOOKUP(B43, COMESAjul2018!A$8:Q$28,17,0), " ")</f>
        <v xml:space="preserve"> </v>
      </c>
      <c r="L43" s="7" t="str">
        <f t="shared" si="20"/>
        <v xml:space="preserve"> </v>
      </c>
      <c r="M43" s="20" t="str">
        <f t="shared" si="11"/>
        <v/>
      </c>
      <c r="N43" s="4" t="str">
        <f>_xlfn.IFNA(VLOOKUP($B43, EAC!$A$8:$E$37, 5, FALSE), " ")</f>
        <v xml:space="preserve"> </v>
      </c>
      <c r="O43" s="7" t="str">
        <f t="shared" si="21"/>
        <v xml:space="preserve"> </v>
      </c>
      <c r="P43" s="20" t="str">
        <f t="shared" si="12"/>
        <v/>
      </c>
      <c r="Q43" s="4" t="str">
        <f>_xlfn.IFNA(VLOOKUP($B43, ECCAS!$A$8:$E$36, 5, FALSE), " ")</f>
        <v xml:space="preserve"> </v>
      </c>
      <c r="R43" s="7" t="str">
        <f t="shared" si="22"/>
        <v xml:space="preserve"> </v>
      </c>
      <c r="S43" s="20" t="str">
        <f t="shared" si="13"/>
        <v/>
      </c>
      <c r="T43" s="4">
        <f>_xlfn.IFNA(VLOOKUP($B43, ECOWAS!$A$8:$E$36, 5, FALSE), " ")</f>
        <v>626564.16633333324</v>
      </c>
      <c r="U43" s="7">
        <f t="shared" si="23"/>
        <v>4.2902070287411304E-2</v>
      </c>
      <c r="V43" s="20">
        <f t="shared" si="14"/>
        <v>0.32735236795494455</v>
      </c>
      <c r="W43" s="4" t="str">
        <f>_xlfn.IFNA(VLOOKUP($B43, IGAD!$A$8:$E$36, 5, FALSE), " ")</f>
        <v xml:space="preserve"> </v>
      </c>
      <c r="X43" s="7" t="str">
        <f t="shared" si="24"/>
        <v xml:space="preserve"> </v>
      </c>
      <c r="Y43" s="20" t="str">
        <f t="shared" si="15"/>
        <v/>
      </c>
      <c r="Z43" s="4" t="str">
        <f>_xlfn.IFNA(VLOOKUP($B43, SADC!$A$8:$E$36, 5, FALSE), " ")</f>
        <v xml:space="preserve"> </v>
      </c>
      <c r="AA43" s="7" t="str">
        <f t="shared" si="25"/>
        <v xml:space="preserve"> </v>
      </c>
      <c r="AB43" s="20" t="str">
        <f t="shared" si="16"/>
        <v/>
      </c>
      <c r="AC43" s="4" t="str">
        <f>_xlfn.IFNA(VLOOKUP($B43, UMA!$A$8:$E$36, 5, FALSE), " ")</f>
        <v xml:space="preserve"> </v>
      </c>
      <c r="AD43" s="7" t="str">
        <f t="shared" si="26"/>
        <v xml:space="preserve"> </v>
      </c>
      <c r="AE43" s="32" t="str">
        <f t="shared" si="17"/>
        <v/>
      </c>
      <c r="AG43" s="71" t="str">
        <f t="shared" si="18"/>
        <v/>
      </c>
    </row>
    <row r="44" spans="1:33" x14ac:dyDescent="0.35">
      <c r="A44" s="11">
        <v>42</v>
      </c>
      <c r="B44" s="50" t="s">
        <v>40</v>
      </c>
      <c r="C44" s="46">
        <f>VLOOKUP(B44,Africa!A$8:E$61,5,FALSE)</f>
        <v>115840.30066666666</v>
      </c>
      <c r="D44" s="12">
        <f>VLOOKUP(B44,GDP_20Mar18!A$8:E$61,4,FALSE)</f>
        <v>1433.8263173108001</v>
      </c>
      <c r="E44" s="16">
        <f t="shared" si="0"/>
        <v>8.0791026966173893E-2</v>
      </c>
      <c r="F44" s="32">
        <f t="shared" si="9"/>
        <v>9.5632907294406821E-2</v>
      </c>
      <c r="H44" s="3" t="str">
        <f>_xlfn.IFNA(VLOOKUP(B44, CENSAD!$A$8:$E$36, 5, FALSE), " ")</f>
        <v xml:space="preserve"> </v>
      </c>
      <c r="I44" s="7" t="str">
        <f t="shared" si="19"/>
        <v xml:space="preserve"> </v>
      </c>
      <c r="J44" s="20" t="str">
        <f t="shared" si="10"/>
        <v/>
      </c>
      <c r="K44" s="4">
        <f>_xlfn.IFNA(VLOOKUP(B44, COMESAjul2018!A$8:Q$28,17,0), " ")</f>
        <v>52647.252333333337</v>
      </c>
      <c r="L44" s="7">
        <f t="shared" si="20"/>
        <v>3.6718012284831972E-2</v>
      </c>
      <c r="M44" s="20">
        <f t="shared" si="11"/>
        <v>0.32763084891804489</v>
      </c>
      <c r="N44" s="4" t="str">
        <f>_xlfn.IFNA(VLOOKUP($B44, EAC!$A$8:$E$37, 5, FALSE), " ")</f>
        <v xml:space="preserve"> </v>
      </c>
      <c r="O44" s="7" t="str">
        <f t="shared" si="21"/>
        <v xml:space="preserve"> </v>
      </c>
      <c r="P44" s="20" t="str">
        <f t="shared" si="12"/>
        <v/>
      </c>
      <c r="Q44" s="4" t="str">
        <f>_xlfn.IFNA(VLOOKUP($B44, ECCAS!$A$8:$E$36, 5, FALSE), " ")</f>
        <v xml:space="preserve"> </v>
      </c>
      <c r="R44" s="7" t="str">
        <f t="shared" si="22"/>
        <v xml:space="preserve"> </v>
      </c>
      <c r="S44" s="20" t="str">
        <f t="shared" si="13"/>
        <v/>
      </c>
      <c r="T44" s="4" t="str">
        <f>_xlfn.IFNA(VLOOKUP($B44, ECOWAS!$A$8:$E$36, 5, FALSE), " ")</f>
        <v xml:space="preserve"> </v>
      </c>
      <c r="U44" s="7" t="str">
        <f t="shared" si="23"/>
        <v xml:space="preserve"> </v>
      </c>
      <c r="V44" s="20" t="str">
        <f t="shared" si="14"/>
        <v/>
      </c>
      <c r="W44" s="4" t="str">
        <f>_xlfn.IFNA(VLOOKUP($B44, IGAD!$A$8:$E$36, 5, FALSE), " ")</f>
        <v xml:space="preserve"> </v>
      </c>
      <c r="X44" s="7" t="str">
        <f t="shared" si="24"/>
        <v xml:space="preserve"> </v>
      </c>
      <c r="Y44" s="20" t="str">
        <f t="shared" si="15"/>
        <v/>
      </c>
      <c r="Z44" s="4">
        <f>_xlfn.IFNA(VLOOKUP($B44, SADC!$A$8:$E$36, 5, FALSE), " ")</f>
        <v>102974.45066666666</v>
      </c>
      <c r="AA44" s="7">
        <f t="shared" si="25"/>
        <v>7.1817938772249248E-2</v>
      </c>
      <c r="AB44" s="20">
        <f t="shared" si="16"/>
        <v>8.4508450371557173E-2</v>
      </c>
      <c r="AC44" s="4" t="str">
        <f>_xlfn.IFNA(VLOOKUP($B44, UMA!$A$8:$E$36, 5, FALSE), " ")</f>
        <v xml:space="preserve"> </v>
      </c>
      <c r="AD44" s="7" t="str">
        <f t="shared" si="26"/>
        <v xml:space="preserve"> </v>
      </c>
      <c r="AE44" s="32" t="str">
        <f t="shared" si="17"/>
        <v/>
      </c>
      <c r="AG44" s="71">
        <f t="shared" si="18"/>
        <v>9</v>
      </c>
    </row>
    <row r="45" spans="1:33" x14ac:dyDescent="0.35">
      <c r="A45" s="11">
        <v>43</v>
      </c>
      <c r="B45" s="50" t="s">
        <v>41</v>
      </c>
      <c r="C45" s="46">
        <f>VLOOKUP(B45,Africa!A$8:E$61,5,FALSE)</f>
        <v>517520.45833333331</v>
      </c>
      <c r="D45" s="12">
        <f>VLOOKUP(B45,GDP_20Mar18!A$8:E$61,4,FALSE)</f>
        <v>3674.7567845056001</v>
      </c>
      <c r="E45" s="16">
        <f t="shared" si="0"/>
        <v>0.14083121378683575</v>
      </c>
      <c r="F45" s="32">
        <f t="shared" si="9"/>
        <v>0.17250167237327782</v>
      </c>
      <c r="H45" s="3">
        <f>_xlfn.IFNA(VLOOKUP(B45, CENSAD!$A$8:$E$36, 5, FALSE), " ")</f>
        <v>477211.40899999999</v>
      </c>
      <c r="I45" s="7">
        <f t="shared" si="19"/>
        <v>0.12986203903674234</v>
      </c>
      <c r="J45" s="20">
        <f t="shared" si="10"/>
        <v>1</v>
      </c>
      <c r="K45" s="4" t="str">
        <f>_xlfn.IFNA(VLOOKUP(B45, COMESAjul2018!A$8:Q$28,17,0), " ")</f>
        <v xml:space="preserve"> </v>
      </c>
      <c r="L45" s="7" t="str">
        <f t="shared" si="20"/>
        <v xml:space="preserve"> </v>
      </c>
      <c r="M45" s="20" t="str">
        <f t="shared" si="11"/>
        <v/>
      </c>
      <c r="N45" s="4" t="str">
        <f>_xlfn.IFNA(VLOOKUP($B45, EAC!$A$8:$E$37, 5, FALSE), " ")</f>
        <v xml:space="preserve"> </v>
      </c>
      <c r="O45" s="7" t="str">
        <f t="shared" si="21"/>
        <v xml:space="preserve"> </v>
      </c>
      <c r="P45" s="20" t="str">
        <f t="shared" si="12"/>
        <v/>
      </c>
      <c r="Q45" s="4" t="str">
        <f>_xlfn.IFNA(VLOOKUP($B45, ECCAS!$A$8:$E$36, 5, FALSE), " ")</f>
        <v xml:space="preserve"> </v>
      </c>
      <c r="R45" s="7" t="str">
        <f t="shared" si="22"/>
        <v xml:space="preserve"> </v>
      </c>
      <c r="S45" s="20" t="str">
        <f t="shared" si="13"/>
        <v/>
      </c>
      <c r="T45" s="4">
        <f>_xlfn.IFNA(VLOOKUP($B45, ECOWAS!$A$8:$E$36, 5, FALSE), " ")</f>
        <v>462299.12733333331</v>
      </c>
      <c r="U45" s="7">
        <f t="shared" si="23"/>
        <v>0.12580400675293421</v>
      </c>
      <c r="V45" s="20">
        <f t="shared" si="14"/>
        <v>1</v>
      </c>
      <c r="W45" s="4" t="str">
        <f>_xlfn.IFNA(VLOOKUP($B45, IGAD!$A$8:$E$36, 5, FALSE), " ")</f>
        <v xml:space="preserve"> </v>
      </c>
      <c r="X45" s="7" t="str">
        <f t="shared" si="24"/>
        <v xml:space="preserve"> </v>
      </c>
      <c r="Y45" s="20" t="str">
        <f t="shared" si="15"/>
        <v/>
      </c>
      <c r="Z45" s="4" t="str">
        <f>_xlfn.IFNA(VLOOKUP($B45, SADC!$A$8:$E$36, 5, FALSE), " ")</f>
        <v xml:space="preserve"> </v>
      </c>
      <c r="AA45" s="7" t="str">
        <f t="shared" si="25"/>
        <v xml:space="preserve"> </v>
      </c>
      <c r="AB45" s="20" t="str">
        <f t="shared" si="16"/>
        <v/>
      </c>
      <c r="AC45" s="4" t="str">
        <f>_xlfn.IFNA(VLOOKUP($B45, UMA!$A$8:$E$36, 5, FALSE), " ")</f>
        <v xml:space="preserve"> </v>
      </c>
      <c r="AD45" s="7" t="str">
        <f t="shared" si="26"/>
        <v xml:space="preserve"> </v>
      </c>
      <c r="AE45" s="32" t="str">
        <f t="shared" si="17"/>
        <v/>
      </c>
      <c r="AG45" s="71" t="str">
        <f t="shared" si="18"/>
        <v/>
      </c>
    </row>
    <row r="46" spans="1:33" x14ac:dyDescent="0.35">
      <c r="A46" s="11">
        <v>44</v>
      </c>
      <c r="B46" s="50" t="s">
        <v>42</v>
      </c>
      <c r="C46" s="46">
        <f>VLOOKUP(B46,Africa!A$8:E$61,5,FALSE)</f>
        <v>167956.77466666666</v>
      </c>
      <c r="D46" s="12">
        <f>VLOOKUP(B46,GDP_20Mar18!A$8:E$61,4,FALSE)</f>
        <v>1318.0575191544999</v>
      </c>
      <c r="E46" s="16">
        <f t="shared" si="0"/>
        <v>0.12742750010971191</v>
      </c>
      <c r="F46" s="32">
        <f t="shared" si="9"/>
        <v>0.15534105092303424</v>
      </c>
      <c r="H46" s="3">
        <f>_xlfn.IFNA(VLOOKUP(B46, CENSAD!$A$8:$E$36, 5, FALSE), " ")</f>
        <v>19859.93</v>
      </c>
      <c r="I46" s="7">
        <f t="shared" si="19"/>
        <v>1.5067574602312981E-2</v>
      </c>
      <c r="J46" s="20">
        <f t="shared" si="10"/>
        <v>9.5213872705615446E-2</v>
      </c>
      <c r="K46" s="4">
        <f>_xlfn.IFNA(VLOOKUP(B46, COMESAjul2018!A$8:Q$28,17,0), " ")</f>
        <v>140163.93833333332</v>
      </c>
      <c r="L46" s="7">
        <f t="shared" si="20"/>
        <v>0.1063412911018063</v>
      </c>
      <c r="M46" s="20">
        <f t="shared" si="11"/>
        <v>1</v>
      </c>
      <c r="N46" s="4" t="str">
        <f>_xlfn.IFNA(VLOOKUP($B46, EAC!$A$8:$E$37, 5, FALSE), " ")</f>
        <v xml:space="preserve"> </v>
      </c>
      <c r="O46" s="7" t="str">
        <f t="shared" si="21"/>
        <v xml:space="preserve"> </v>
      </c>
      <c r="P46" s="20" t="str">
        <f t="shared" si="12"/>
        <v/>
      </c>
      <c r="Q46" s="4" t="str">
        <f>_xlfn.IFNA(VLOOKUP($B46, ECCAS!$A$8:$E$36, 5, FALSE), " ")</f>
        <v xml:space="preserve"> </v>
      </c>
      <c r="R46" s="7" t="str">
        <f t="shared" si="22"/>
        <v xml:space="preserve"> </v>
      </c>
      <c r="S46" s="20" t="str">
        <f t="shared" si="13"/>
        <v/>
      </c>
      <c r="T46" s="4" t="str">
        <f>_xlfn.IFNA(VLOOKUP($B46, ECOWAS!$A$8:$E$36, 5, FALSE), " ")</f>
        <v xml:space="preserve"> </v>
      </c>
      <c r="U46" s="7" t="str">
        <f t="shared" si="23"/>
        <v xml:space="preserve"> </v>
      </c>
      <c r="V46" s="20" t="str">
        <f t="shared" si="14"/>
        <v/>
      </c>
      <c r="W46" s="4">
        <f>_xlfn.IFNA(VLOOKUP($B46, IGAD!$A$8:$E$36, 5, FALSE), " ")</f>
        <v>143411.91733333332</v>
      </c>
      <c r="X46" s="7">
        <f t="shared" si="24"/>
        <v>0.10880550753606594</v>
      </c>
      <c r="Y46" s="20">
        <f t="shared" si="15"/>
        <v>1</v>
      </c>
      <c r="Z46" s="4" t="str">
        <f>_xlfn.IFNA(VLOOKUP($B46, SADC!$A$8:$E$36, 5, FALSE), " ")</f>
        <v xml:space="preserve"> </v>
      </c>
      <c r="AA46" s="7" t="str">
        <f t="shared" si="25"/>
        <v xml:space="preserve"> </v>
      </c>
      <c r="AB46" s="20" t="str">
        <f t="shared" si="16"/>
        <v/>
      </c>
      <c r="AC46" s="4" t="str">
        <f>_xlfn.IFNA(VLOOKUP($B46, UMA!$A$8:$E$36, 5, FALSE), " ")</f>
        <v xml:space="preserve"> </v>
      </c>
      <c r="AD46" s="7" t="str">
        <f t="shared" si="26"/>
        <v xml:space="preserve"> </v>
      </c>
      <c r="AE46" s="32" t="str">
        <f t="shared" si="17"/>
        <v/>
      </c>
      <c r="AG46" s="71" t="str">
        <f t="shared" si="18"/>
        <v/>
      </c>
    </row>
    <row r="47" spans="1:33" x14ac:dyDescent="0.35">
      <c r="A47" s="11">
        <v>45</v>
      </c>
      <c r="B47" s="50" t="s">
        <v>43</v>
      </c>
      <c r="C47" s="46">
        <f>VLOOKUP(B47,Africa!A$8:E$61,5,FALSE)</f>
        <v>10571186.135333335</v>
      </c>
      <c r="D47" s="12">
        <f>VLOOKUP(B47,GDP_20Mar18!A$8:E$61,4,FALSE)</f>
        <v>295440.00981847802</v>
      </c>
      <c r="E47" s="16">
        <f t="shared" si="0"/>
        <v>3.5781159572220438E-2</v>
      </c>
      <c r="F47" s="32">
        <f t="shared" si="9"/>
        <v>3.8007288418978984E-2</v>
      </c>
      <c r="H47" s="3" t="str">
        <f>_xlfn.IFNA(VLOOKUP(B47, CENSAD!$A$8:$E$36, 5, FALSE), " ")</f>
        <v xml:space="preserve"> </v>
      </c>
      <c r="I47" s="7" t="str">
        <f t="shared" si="19"/>
        <v xml:space="preserve"> </v>
      </c>
      <c r="J47" s="20" t="str">
        <f t="shared" si="10"/>
        <v/>
      </c>
      <c r="K47" s="4" t="str">
        <f>_xlfn.IFNA(VLOOKUP(B47, COMESAjul2018!A$8:Q$28,17,0), " ")</f>
        <v xml:space="preserve"> </v>
      </c>
      <c r="L47" s="7" t="str">
        <f t="shared" si="20"/>
        <v xml:space="preserve"> </v>
      </c>
      <c r="M47" s="20" t="str">
        <f t="shared" si="11"/>
        <v/>
      </c>
      <c r="N47" s="4" t="str">
        <f>_xlfn.IFNA(VLOOKUP($B47, EAC!$A$8:$E$37, 5, FALSE), " ")</f>
        <v xml:space="preserve"> </v>
      </c>
      <c r="O47" s="7" t="str">
        <f t="shared" si="21"/>
        <v xml:space="preserve"> </v>
      </c>
      <c r="P47" s="20" t="str">
        <f t="shared" si="12"/>
        <v/>
      </c>
      <c r="Q47" s="4" t="str">
        <f>_xlfn.IFNA(VLOOKUP($B47, ECCAS!$A$8:$E$36, 5, FALSE), " ")</f>
        <v xml:space="preserve"> </v>
      </c>
      <c r="R47" s="7" t="str">
        <f t="shared" si="22"/>
        <v xml:space="preserve"> </v>
      </c>
      <c r="S47" s="20" t="str">
        <f t="shared" si="13"/>
        <v/>
      </c>
      <c r="T47" s="4" t="str">
        <f>_xlfn.IFNA(VLOOKUP($B47, ECOWAS!$A$8:$E$36, 5, FALSE), " ")</f>
        <v xml:space="preserve"> </v>
      </c>
      <c r="U47" s="7" t="str">
        <f t="shared" si="23"/>
        <v xml:space="preserve"> </v>
      </c>
      <c r="V47" s="20" t="str">
        <f t="shared" si="14"/>
        <v/>
      </c>
      <c r="W47" s="4" t="str">
        <f>_xlfn.IFNA(VLOOKUP($B47, IGAD!$A$8:$E$36, 5, FALSE), " ")</f>
        <v xml:space="preserve"> </v>
      </c>
      <c r="X47" s="7" t="str">
        <f t="shared" si="24"/>
        <v xml:space="preserve"> </v>
      </c>
      <c r="Y47" s="20" t="str">
        <f t="shared" si="15"/>
        <v/>
      </c>
      <c r="Z47" s="4">
        <f>_xlfn.IFNA(VLOOKUP($B47, SADC!$A$8:$E$36, 5, FALSE), " ")</f>
        <v>5986672.6946666678</v>
      </c>
      <c r="AA47" s="7">
        <f t="shared" si="25"/>
        <v>2.0263581423331772E-2</v>
      </c>
      <c r="AB47" s="20">
        <f t="shared" si="16"/>
        <v>1.2885418220834119E-2</v>
      </c>
      <c r="AC47" s="4" t="str">
        <f>_xlfn.IFNA(VLOOKUP($B47, UMA!$A$8:$E$36, 5, FALSE), " ")</f>
        <v xml:space="preserve"> </v>
      </c>
      <c r="AD47" s="7" t="str">
        <f t="shared" si="26"/>
        <v xml:space="preserve"> </v>
      </c>
      <c r="AE47" s="32" t="str">
        <f t="shared" si="17"/>
        <v/>
      </c>
      <c r="AG47" s="71">
        <f t="shared" si="18"/>
        <v>14</v>
      </c>
    </row>
    <row r="48" spans="1:33" s="13" customFormat="1" x14ac:dyDescent="0.35">
      <c r="A48" s="11">
        <v>46</v>
      </c>
      <c r="B48" s="50" t="s">
        <v>44</v>
      </c>
      <c r="C48" s="46">
        <f>VLOOKUP(B48,Africa!A$8:E$61,5,FALSE)</f>
        <v>280091.67266666668</v>
      </c>
      <c r="D48" s="12">
        <f>VLOOKUP(B48,GDP_20Mar18!A$8:E$61,4,FALSE)</f>
        <v>6534.4518255343</v>
      </c>
      <c r="E48" s="16">
        <f t="shared" si="0"/>
        <v>4.2863836193905144E-2</v>
      </c>
      <c r="F48" s="32">
        <f t="shared" si="9"/>
        <v>4.707515836062505E-2</v>
      </c>
      <c r="G48" s="25"/>
      <c r="H48" s="3" t="str">
        <f>_xlfn.IFNA(VLOOKUP(B48, CENSAD!$A$8:$E$36, 5, FALSE), " ")</f>
        <v xml:space="preserve"> </v>
      </c>
      <c r="I48" s="7" t="str">
        <f t="shared" si="19"/>
        <v xml:space="preserve"> </v>
      </c>
      <c r="J48" s="20" t="str">
        <f t="shared" si="10"/>
        <v/>
      </c>
      <c r="K48" s="4" t="str">
        <f>_xlfn.IFNA(VLOOKUP(B48, COMESAjul2018!A$8:Q$28,17,0), " ")</f>
        <v xml:space="preserve"> </v>
      </c>
      <c r="L48" s="7" t="str">
        <f t="shared" si="20"/>
        <v xml:space="preserve"> </v>
      </c>
      <c r="M48" s="20" t="str">
        <f t="shared" si="11"/>
        <v/>
      </c>
      <c r="N48" s="4">
        <f>_xlfn.IFNA(VLOOKUP($B48, EAC!$A$8:$E$37, 5, FALSE), " ")</f>
        <v>266195.35583333333</v>
      </c>
      <c r="O48" s="7">
        <f t="shared" si="21"/>
        <v>4.0737212996679706E-2</v>
      </c>
      <c r="P48" s="20">
        <f t="shared" si="12"/>
        <v>0.46245165515244174</v>
      </c>
      <c r="Q48" s="4" t="str">
        <f>_xlfn.IFNA(VLOOKUP($B48, ECCAS!$A$8:$E$36, 5, FALSE), " ")</f>
        <v xml:space="preserve"> </v>
      </c>
      <c r="R48" s="7" t="str">
        <f t="shared" si="22"/>
        <v xml:space="preserve"> </v>
      </c>
      <c r="S48" s="20" t="str">
        <f t="shared" si="13"/>
        <v/>
      </c>
      <c r="T48" s="4" t="str">
        <f>_xlfn.IFNA(VLOOKUP($B48, ECOWAS!$A$8:$E$36, 5, FALSE), " ")</f>
        <v xml:space="preserve"> </v>
      </c>
      <c r="U48" s="7" t="str">
        <f t="shared" si="23"/>
        <v xml:space="preserve"> </v>
      </c>
      <c r="V48" s="20" t="str">
        <f t="shared" si="14"/>
        <v/>
      </c>
      <c r="W48" s="4">
        <f>_xlfn.IFNA(VLOOKUP($B48, IGAD!$A$8:$E$36, 5, FALSE), " ")</f>
        <v>268345.36700000003</v>
      </c>
      <c r="X48" s="7">
        <f t="shared" si="24"/>
        <v>4.1066240009820308E-2</v>
      </c>
      <c r="Y48" s="20">
        <f t="shared" si="15"/>
        <v>0.35997947881498848</v>
      </c>
      <c r="Z48" s="4" t="str">
        <f>_xlfn.IFNA(VLOOKUP($B48, SADC!$A$8:$E$36, 5, FALSE), " ")</f>
        <v xml:space="preserve"> </v>
      </c>
      <c r="AA48" s="7" t="str">
        <f t="shared" si="25"/>
        <v xml:space="preserve"> </v>
      </c>
      <c r="AB48" s="20" t="str">
        <f t="shared" si="16"/>
        <v/>
      </c>
      <c r="AC48" s="4" t="str">
        <f>_xlfn.IFNA(VLOOKUP($B48, UMA!$A$8:$E$36, 5, FALSE), " ")</f>
        <v xml:space="preserve"> </v>
      </c>
      <c r="AD48" s="7" t="str">
        <f t="shared" si="26"/>
        <v xml:space="preserve"> </v>
      </c>
      <c r="AE48" s="32" t="str">
        <f t="shared" si="17"/>
        <v/>
      </c>
      <c r="AG48" s="71" t="str">
        <f t="shared" si="18"/>
        <v/>
      </c>
    </row>
    <row r="49" spans="1:33" x14ac:dyDescent="0.35">
      <c r="A49" s="11">
        <v>47</v>
      </c>
      <c r="B49" s="69" t="s">
        <v>45</v>
      </c>
      <c r="C49" s="46">
        <f>VLOOKUP(B49,Africa!A$8:E$61,5,FALSE)</f>
        <v>897157.25699999987</v>
      </c>
      <c r="D49" s="12">
        <f>VLOOKUP(B49,GDP_20Mar18!A$8:E$61,4,FALSE)</f>
        <v>82887.395894540707</v>
      </c>
      <c r="E49" s="16">
        <f t="shared" si="0"/>
        <v>1.0823807978494956E-2</v>
      </c>
      <c r="F49" s="32">
        <f t="shared" si="9"/>
        <v>6.0546763729972921E-3</v>
      </c>
      <c r="H49" s="3">
        <f>_xlfn.IFNA(VLOOKUP(B49, CENSAD!$A$8:$E$36, 5, FALSE), " ")</f>
        <v>569816.12666666659</v>
      </c>
      <c r="I49" s="7">
        <f t="shared" si="19"/>
        <v>6.8745811171538676E-3</v>
      </c>
      <c r="J49" s="20">
        <f t="shared" si="10"/>
        <v>3.0638399638101013E-2</v>
      </c>
      <c r="K49" s="4">
        <f>_xlfn.IFNA(VLOOKUP(B49, COMESAjul2018!A$8:Q$28,17,0), " ")</f>
        <v>1078963.0449999999</v>
      </c>
      <c r="L49" s="7">
        <f t="shared" si="20"/>
        <v>1.3017214901681628E-2</v>
      </c>
      <c r="M49" s="20">
        <f t="shared" si="11"/>
        <v>9.8746411309670448E-2</v>
      </c>
      <c r="N49" s="4" t="str">
        <f>_xlfn.IFNA(VLOOKUP($B49, EAC!$A$8:$E$37, 5, FALSE), " ")</f>
        <v xml:space="preserve"> </v>
      </c>
      <c r="O49" s="7" t="str">
        <f t="shared" si="21"/>
        <v xml:space="preserve"> </v>
      </c>
      <c r="P49" s="20" t="str">
        <f t="shared" si="12"/>
        <v/>
      </c>
      <c r="Q49" s="4" t="str">
        <f>_xlfn.IFNA(VLOOKUP($B49, ECCAS!$A$8:$E$36, 5, FALSE), " ")</f>
        <v xml:space="preserve"> </v>
      </c>
      <c r="R49" s="7" t="str">
        <f t="shared" si="22"/>
        <v xml:space="preserve"> </v>
      </c>
      <c r="S49" s="20" t="str">
        <f t="shared" si="13"/>
        <v/>
      </c>
      <c r="T49" s="4" t="str">
        <f>_xlfn.IFNA(VLOOKUP($B49, ECOWAS!$A$8:$E$36, 5, FALSE), " ")</f>
        <v xml:space="preserve"> </v>
      </c>
      <c r="U49" s="7" t="str">
        <f t="shared" si="23"/>
        <v xml:space="preserve"> </v>
      </c>
      <c r="V49" s="20" t="str">
        <f t="shared" si="14"/>
        <v/>
      </c>
      <c r="W49" s="4">
        <f>_xlfn.IFNA(VLOOKUP($B49, IGAD!$A$8:$E$36, 5, FALSE), " ")</f>
        <v>328467.07799999998</v>
      </c>
      <c r="X49" s="7">
        <f t="shared" si="24"/>
        <v>3.9628109250520452E-3</v>
      </c>
      <c r="Y49" s="20">
        <f t="shared" si="15"/>
        <v>9.4153689892700378E-3</v>
      </c>
      <c r="Z49" s="4" t="str">
        <f>_xlfn.IFNA(VLOOKUP($B49, SADC!$A$8:$E$36, 5, FALSE), " ")</f>
        <v xml:space="preserve"> </v>
      </c>
      <c r="AA49" s="7" t="str">
        <f t="shared" si="25"/>
        <v xml:space="preserve"> </v>
      </c>
      <c r="AB49" s="20" t="str">
        <f t="shared" si="16"/>
        <v/>
      </c>
      <c r="AC49" s="4" t="str">
        <f>_xlfn.IFNA(VLOOKUP($B49, UMA!$A$8:$E$36, 5, FALSE), " ")</f>
        <v xml:space="preserve"> </v>
      </c>
      <c r="AD49" s="7" t="str">
        <f t="shared" si="26"/>
        <v xml:space="preserve"> </v>
      </c>
      <c r="AE49" s="32" t="str">
        <f t="shared" si="17"/>
        <v/>
      </c>
      <c r="AG49" s="71" t="str">
        <f t="shared" si="18"/>
        <v/>
      </c>
    </row>
    <row r="50" spans="1:33" x14ac:dyDescent="0.35">
      <c r="A50" s="11">
        <v>48</v>
      </c>
      <c r="B50" s="50" t="s">
        <v>276</v>
      </c>
      <c r="C50" s="46">
        <f>VLOOKUP(B50,Africa!A$8:E$61,5,FALSE)</f>
        <v>1313751.6259999999</v>
      </c>
      <c r="D50" s="12">
        <f>VLOOKUP(B50,GDP_20Mar18!A$8:E$61,4,FALSE)</f>
        <v>4007.0020476881</v>
      </c>
      <c r="E50" s="16">
        <f t="shared" si="0"/>
        <v>0.32786397669998413</v>
      </c>
      <c r="F50" s="32">
        <f t="shared" si="9"/>
        <v>0.41195758141910682</v>
      </c>
      <c r="H50" s="3" t="str">
        <f>_xlfn.IFNA(VLOOKUP(B50, CENSAD!$A$8:$E$36, 5, FALSE), " ")</f>
        <v xml:space="preserve"> </v>
      </c>
      <c r="I50" s="7" t="str">
        <f t="shared" si="19"/>
        <v xml:space="preserve"> </v>
      </c>
      <c r="J50" s="20" t="str">
        <f t="shared" si="10"/>
        <v/>
      </c>
      <c r="K50" s="4">
        <f>_xlfn.IFNA(VLOOKUP(B50, COMESAjul2018!A$8:Q$28,17,0), " ")</f>
        <v>29474.754333333334</v>
      </c>
      <c r="L50" s="7">
        <f t="shared" si="20"/>
        <v>7.3558121464747531E-3</v>
      </c>
      <c r="M50" s="20">
        <f t="shared" si="11"/>
        <v>4.4072850553387291E-2</v>
      </c>
      <c r="N50" s="4" t="str">
        <f>_xlfn.IFNA(VLOOKUP($B50, EAC!$A$8:$E$37, 5, FALSE), " ")</f>
        <v xml:space="preserve"> </v>
      </c>
      <c r="O50" s="7" t="str">
        <f t="shared" si="21"/>
        <v xml:space="preserve"> </v>
      </c>
      <c r="P50" s="20" t="str">
        <f t="shared" si="12"/>
        <v/>
      </c>
      <c r="Q50" s="4" t="str">
        <f>_xlfn.IFNA(VLOOKUP($B50, ECCAS!$A$8:$E$36, 5, FALSE), " ")</f>
        <v xml:space="preserve"> </v>
      </c>
      <c r="R50" s="7" t="str">
        <f t="shared" si="22"/>
        <v xml:space="preserve"> </v>
      </c>
      <c r="S50" s="20" t="str">
        <f t="shared" si="13"/>
        <v/>
      </c>
      <c r="T50" s="4" t="str">
        <f>_xlfn.IFNA(VLOOKUP($B50, ECOWAS!$A$8:$E$36, 5, FALSE), " ")</f>
        <v xml:space="preserve"> </v>
      </c>
      <c r="U50" s="7" t="str">
        <f t="shared" si="23"/>
        <v xml:space="preserve"> </v>
      </c>
      <c r="V50" s="20" t="str">
        <f t="shared" si="14"/>
        <v/>
      </c>
      <c r="W50" s="4" t="str">
        <f>_xlfn.IFNA(VLOOKUP($B50, IGAD!$A$8:$E$36, 5, FALSE), " ")</f>
        <v xml:space="preserve"> </v>
      </c>
      <c r="X50" s="7" t="str">
        <f t="shared" si="24"/>
        <v xml:space="preserve"> </v>
      </c>
      <c r="Y50" s="20" t="str">
        <f t="shared" si="15"/>
        <v/>
      </c>
      <c r="Z50" s="4">
        <f>_xlfn.IFNA(VLOOKUP($B50, SADC!$A$8:$E$36, 5, FALSE), " ")</f>
        <v>1283570.1453333334</v>
      </c>
      <c r="AA50" s="7">
        <f t="shared" si="25"/>
        <v>0.32033179171293624</v>
      </c>
      <c r="AB50" s="20">
        <f t="shared" si="16"/>
        <v>0.42976182165511234</v>
      </c>
      <c r="AC50" s="4" t="str">
        <f>_xlfn.IFNA(VLOOKUP($B50, UMA!$A$8:$E$36, 5, FALSE), " ")</f>
        <v xml:space="preserve"> </v>
      </c>
      <c r="AD50" s="7" t="str">
        <f t="shared" si="26"/>
        <v xml:space="preserve"> </v>
      </c>
      <c r="AE50" s="32" t="str">
        <f t="shared" si="17"/>
        <v/>
      </c>
      <c r="AG50" s="71">
        <f t="shared" si="18"/>
        <v>4</v>
      </c>
    </row>
    <row r="51" spans="1:33" x14ac:dyDescent="0.35">
      <c r="A51" s="11">
        <v>49</v>
      </c>
      <c r="B51" s="52" t="s">
        <v>277</v>
      </c>
      <c r="C51" s="46">
        <f>VLOOKUP(B51,Africa!A$8:E$61,5,FALSE)</f>
        <v>1106108.0086666669</v>
      </c>
      <c r="D51" s="12">
        <f>VLOOKUP(B51,GDP_20Mar18!A$8:E$61,4,FALSE)</f>
        <v>48860.260742480103</v>
      </c>
      <c r="E51" s="16">
        <f t="shared" si="0"/>
        <v>2.263819291707124E-2</v>
      </c>
      <c r="F51" s="32">
        <f t="shared" si="9"/>
        <v>2.1180498401289931E-2</v>
      </c>
      <c r="H51" s="3" t="str">
        <f>_xlfn.IFNA(VLOOKUP(B51, CENSAD!$A$8:$E$36, 5, FALSE), " ")</f>
        <v xml:space="preserve"> </v>
      </c>
      <c r="I51" s="7" t="str">
        <f t="shared" si="19"/>
        <v xml:space="preserve"> </v>
      </c>
      <c r="J51" s="20" t="str">
        <f t="shared" si="10"/>
        <v/>
      </c>
      <c r="K51" s="4" t="str">
        <f>_xlfn.IFNA(VLOOKUP(B51, COMESAjul2018!A$8:Q$28,17,0), " ")</f>
        <v xml:space="preserve"> </v>
      </c>
      <c r="L51" s="7" t="str">
        <f t="shared" si="20"/>
        <v xml:space="preserve"> </v>
      </c>
      <c r="M51" s="20" t="str">
        <f t="shared" si="11"/>
        <v/>
      </c>
      <c r="N51" s="4">
        <f>_xlfn.IFNA(VLOOKUP($B51, EAC!$A$8:$E$37, 5, FALSE), " ")</f>
        <v>458518.8453333333</v>
      </c>
      <c r="O51" s="7">
        <f t="shared" si="21"/>
        <v>9.3842897758973226E-3</v>
      </c>
      <c r="P51" s="20">
        <f t="shared" si="12"/>
        <v>4.2640652440967673E-2</v>
      </c>
      <c r="Q51" s="4" t="str">
        <f>_xlfn.IFNA(VLOOKUP($B51, ECCAS!$A$8:$E$36, 5, FALSE), " ")</f>
        <v xml:space="preserve"> </v>
      </c>
      <c r="R51" s="7" t="str">
        <f t="shared" si="22"/>
        <v xml:space="preserve"> </v>
      </c>
      <c r="S51" s="20" t="str">
        <f t="shared" si="13"/>
        <v/>
      </c>
      <c r="T51" s="4" t="str">
        <f>_xlfn.IFNA(VLOOKUP($B51, ECOWAS!$A$8:$E$36, 5, FALSE), " ")</f>
        <v xml:space="preserve"> </v>
      </c>
      <c r="U51" s="7" t="str">
        <f t="shared" si="23"/>
        <v xml:space="preserve"> </v>
      </c>
      <c r="V51" s="20" t="str">
        <f t="shared" si="14"/>
        <v/>
      </c>
      <c r="W51" s="4" t="str">
        <f>_xlfn.IFNA(VLOOKUP($B51, IGAD!$A$8:$E$36, 5, FALSE), " ")</f>
        <v xml:space="preserve"> </v>
      </c>
      <c r="X51" s="7" t="str">
        <f t="shared" si="24"/>
        <v xml:space="preserve"> </v>
      </c>
      <c r="Y51" s="20" t="str">
        <f t="shared" si="15"/>
        <v/>
      </c>
      <c r="Z51" s="4">
        <f>_xlfn.IFNA(VLOOKUP($B51, SADC!$A$8:$E$36, 5, FALSE), " ")</f>
        <v>723602.52300000004</v>
      </c>
      <c r="AA51" s="7">
        <f t="shared" si="25"/>
        <v>1.4809632859181314E-2</v>
      </c>
      <c r="AB51" s="20">
        <f t="shared" si="16"/>
        <v>5.3083994498545149E-3</v>
      </c>
      <c r="AC51" s="4" t="str">
        <f>_xlfn.IFNA(VLOOKUP($B51, UMA!$A$8:$E$36, 5, FALSE), " ")</f>
        <v xml:space="preserve"> </v>
      </c>
      <c r="AD51" s="7" t="str">
        <f t="shared" si="26"/>
        <v xml:space="preserve"> </v>
      </c>
      <c r="AE51" s="32" t="str">
        <f t="shared" si="17"/>
        <v/>
      </c>
      <c r="AG51" s="71">
        <f t="shared" si="18"/>
        <v>15</v>
      </c>
    </row>
    <row r="52" spans="1:33" x14ac:dyDescent="0.35">
      <c r="A52" s="11">
        <v>50</v>
      </c>
      <c r="B52" s="50" t="s">
        <v>46</v>
      </c>
      <c r="C52" s="46">
        <f>VLOOKUP(B52,Africa!A$8:E$61,5,FALSE)</f>
        <v>183003.823</v>
      </c>
      <c r="D52" s="12">
        <f>VLOOKUP(B52,GDP_20Mar18!A$8:E$61,4,FALSE)</f>
        <v>4449.2623452714997</v>
      </c>
      <c r="E52" s="16">
        <f t="shared" si="0"/>
        <v>4.1131272736589522E-2</v>
      </c>
      <c r="F52" s="32">
        <f t="shared" si="9"/>
        <v>4.4856977165046233E-2</v>
      </c>
      <c r="H52" s="3">
        <f>_xlfn.IFNA(VLOOKUP(B52, CENSAD!$A$8:$E$36, 5, FALSE), " ")</f>
        <v>153079.85266666664</v>
      </c>
      <c r="I52" s="7">
        <f t="shared" si="19"/>
        <v>3.4405670150997922E-2</v>
      </c>
      <c r="J52" s="20">
        <f t="shared" si="10"/>
        <v>0.2476327255392172</v>
      </c>
      <c r="K52" s="4" t="str">
        <f>_xlfn.IFNA(VLOOKUP(B52, COMESAjul2018!A$8:Q$28,17,0), " ")</f>
        <v xml:space="preserve"> </v>
      </c>
      <c r="L52" s="7" t="str">
        <f t="shared" si="20"/>
        <v xml:space="preserve"> </v>
      </c>
      <c r="M52" s="20" t="str">
        <f t="shared" si="11"/>
        <v/>
      </c>
      <c r="N52" s="4" t="str">
        <f>_xlfn.IFNA(VLOOKUP($B52, EAC!$A$8:$E$37, 5, FALSE), " ")</f>
        <v xml:space="preserve"> </v>
      </c>
      <c r="O52" s="7" t="str">
        <f t="shared" si="21"/>
        <v xml:space="preserve"> </v>
      </c>
      <c r="P52" s="20" t="str">
        <f t="shared" si="12"/>
        <v/>
      </c>
      <c r="Q52" s="4" t="str">
        <f>_xlfn.IFNA(VLOOKUP($B52, ECCAS!$A$8:$E$36, 5, FALSE), " ")</f>
        <v xml:space="preserve"> </v>
      </c>
      <c r="R52" s="7" t="str">
        <f t="shared" si="22"/>
        <v xml:space="preserve"> </v>
      </c>
      <c r="S52" s="20" t="str">
        <f t="shared" si="13"/>
        <v/>
      </c>
      <c r="T52" s="4">
        <f>_xlfn.IFNA(VLOOKUP($B52, ECOWAS!$A$8:$E$36, 5, FALSE), " ")</f>
        <v>131349.13033333333</v>
      </c>
      <c r="U52" s="7">
        <f t="shared" si="23"/>
        <v>2.9521552145138394E-2</v>
      </c>
      <c r="V52" s="20">
        <f t="shared" si="14"/>
        <v>0.21878585880375198</v>
      </c>
      <c r="W52" s="4" t="str">
        <f>_xlfn.IFNA(VLOOKUP($B52, IGAD!$A$8:$E$36, 5, FALSE), " ")</f>
        <v xml:space="preserve"> </v>
      </c>
      <c r="X52" s="7" t="str">
        <f t="shared" si="24"/>
        <v xml:space="preserve"> </v>
      </c>
      <c r="Y52" s="20" t="str">
        <f t="shared" si="15"/>
        <v/>
      </c>
      <c r="Z52" s="4" t="str">
        <f>_xlfn.IFNA(VLOOKUP($B52, SADC!$A$8:$E$36, 5, FALSE), " ")</f>
        <v xml:space="preserve"> </v>
      </c>
      <c r="AA52" s="7" t="str">
        <f t="shared" si="25"/>
        <v xml:space="preserve"> </v>
      </c>
      <c r="AB52" s="20" t="str">
        <f t="shared" si="16"/>
        <v/>
      </c>
      <c r="AC52" s="4" t="str">
        <f>_xlfn.IFNA(VLOOKUP($B52, UMA!$A$8:$E$36, 5, FALSE), " ")</f>
        <v xml:space="preserve"> </v>
      </c>
      <c r="AD52" s="7" t="str">
        <f t="shared" si="26"/>
        <v xml:space="preserve"> </v>
      </c>
      <c r="AE52" s="32" t="str">
        <f t="shared" si="17"/>
        <v/>
      </c>
      <c r="AG52" s="71" t="str">
        <f t="shared" si="18"/>
        <v/>
      </c>
    </row>
    <row r="53" spans="1:33" x14ac:dyDescent="0.35">
      <c r="A53" s="11">
        <v>51</v>
      </c>
      <c r="B53" s="50" t="s">
        <v>47</v>
      </c>
      <c r="C53" s="46">
        <f>VLOOKUP(B53,Africa!A$8:E$61,5,FALSE)</f>
        <v>1493880.5343333334</v>
      </c>
      <c r="D53" s="12">
        <f>VLOOKUP(B53,GDP_20Mar18!A$8:E$61,4,FALSE)</f>
        <v>41703.561397247198</v>
      </c>
      <c r="E53" s="16">
        <f t="shared" si="0"/>
        <v>3.582141391003462E-2</v>
      </c>
      <c r="F53" s="32">
        <f t="shared" si="9"/>
        <v>3.805882558767712E-2</v>
      </c>
      <c r="H53" s="3">
        <f>_xlfn.IFNA(VLOOKUP(B53, CENSAD!$A$8:$E$36, 5, FALSE), " ")</f>
        <v>422235.511</v>
      </c>
      <c r="I53" s="7">
        <f t="shared" si="19"/>
        <v>1.012468712151455E-2</v>
      </c>
      <c r="J53" s="20">
        <f t="shared" si="10"/>
        <v>5.625506015801162E-2</v>
      </c>
      <c r="K53" s="4">
        <f>_xlfn.IFNA(VLOOKUP(B53, COMESAjul2018!A$8:Q$28,17,0), " ")</f>
        <v>246260.34533333333</v>
      </c>
      <c r="L53" s="7">
        <f t="shared" si="20"/>
        <v>5.9050195494715881E-3</v>
      </c>
      <c r="M53" s="20">
        <f t="shared" si="11"/>
        <v>3.0062189127812756E-2</v>
      </c>
      <c r="N53" s="4" t="str">
        <f>_xlfn.IFNA(VLOOKUP($B53, EAC!$A$8:$E$37, 5, FALSE), " ")</f>
        <v xml:space="preserve"> </v>
      </c>
      <c r="O53" s="7" t="str">
        <f t="shared" si="21"/>
        <v xml:space="preserve"> </v>
      </c>
      <c r="P53" s="20" t="str">
        <f t="shared" si="12"/>
        <v/>
      </c>
      <c r="Q53" s="4" t="str">
        <f>_xlfn.IFNA(VLOOKUP($B53, ECCAS!$A$8:$E$36, 5, FALSE), " ")</f>
        <v xml:space="preserve"> </v>
      </c>
      <c r="R53" s="7" t="str">
        <f t="shared" si="22"/>
        <v xml:space="preserve"> </v>
      </c>
      <c r="S53" s="20" t="str">
        <f t="shared" si="13"/>
        <v/>
      </c>
      <c r="T53" s="4" t="str">
        <f>_xlfn.IFNA(VLOOKUP($B53, ECOWAS!$A$8:$E$36, 5, FALSE), " ")</f>
        <v xml:space="preserve"> </v>
      </c>
      <c r="U53" s="7" t="str">
        <f t="shared" si="23"/>
        <v xml:space="preserve"> </v>
      </c>
      <c r="V53" s="20" t="str">
        <f t="shared" si="14"/>
        <v/>
      </c>
      <c r="W53" s="4" t="str">
        <f>_xlfn.IFNA(VLOOKUP($B53, IGAD!$A$8:$E$36, 5, FALSE), " ")</f>
        <v xml:space="preserve"> </v>
      </c>
      <c r="X53" s="7" t="str">
        <f t="shared" si="24"/>
        <v xml:space="preserve"> </v>
      </c>
      <c r="Y53" s="20" t="str">
        <f t="shared" si="15"/>
        <v/>
      </c>
      <c r="Z53" s="4" t="str">
        <f>_xlfn.IFNA(VLOOKUP($B53, SADC!$A$8:$E$36, 5, FALSE), " ")</f>
        <v xml:space="preserve"> </v>
      </c>
      <c r="AA53" s="7" t="str">
        <f t="shared" si="25"/>
        <v xml:space="preserve"> </v>
      </c>
      <c r="AB53" s="20" t="str">
        <f t="shared" si="16"/>
        <v/>
      </c>
      <c r="AC53" s="4">
        <f>_xlfn.IFNA(VLOOKUP($B53, UMA!$A$8:$E$36, 5, FALSE), " ")</f>
        <v>1186307.3260000001</v>
      </c>
      <c r="AD53" s="7">
        <f t="shared" si="26"/>
        <v>2.8446187477847083E-2</v>
      </c>
      <c r="AE53" s="32">
        <f t="shared" si="17"/>
        <v>0.86759408782006642</v>
      </c>
      <c r="AG53" s="71" t="str">
        <f t="shared" si="18"/>
        <v/>
      </c>
    </row>
    <row r="54" spans="1:33" x14ac:dyDescent="0.35">
      <c r="A54" s="11">
        <v>52</v>
      </c>
      <c r="B54" s="50" t="s">
        <v>48</v>
      </c>
      <c r="C54" s="46">
        <f>VLOOKUP(B54,Africa!A$8:E$61,5,FALSE)</f>
        <v>1136840.8243333332</v>
      </c>
      <c r="D54" s="12">
        <f>VLOOKUP(B54,GDP_20Mar18!A$8:E$61,4,FALSE)</f>
        <v>25307.8424665895</v>
      </c>
      <c r="E54" s="16">
        <f t="shared" si="0"/>
        <v>4.4920495527587916E-2</v>
      </c>
      <c r="F54" s="32">
        <f t="shared" si="9"/>
        <v>4.9708275803119796E-2</v>
      </c>
      <c r="H54" s="3" t="str">
        <f>_xlfn.IFNA(VLOOKUP(B54, CENSAD!$A$8:$E$36, 5, FALSE), " ")</f>
        <v xml:space="preserve"> </v>
      </c>
      <c r="I54" s="7" t="str">
        <f t="shared" si="19"/>
        <v xml:space="preserve"> </v>
      </c>
      <c r="J54" s="20" t="str">
        <f t="shared" si="10"/>
        <v/>
      </c>
      <c r="K54" s="4">
        <f>_xlfn.IFNA(VLOOKUP(B54, COMESAjul2018!A$8:Q$28,17,0), " ")</f>
        <v>826336.98066666664</v>
      </c>
      <c r="L54" s="7">
        <f t="shared" si="20"/>
        <v>3.2651419486175753E-2</v>
      </c>
      <c r="M54" s="20">
        <f t="shared" si="11"/>
        <v>0.28835876069858207</v>
      </c>
      <c r="N54" s="4">
        <f>_xlfn.IFNA(VLOOKUP($B54, EAC!$A$8:$E$37, 5, FALSE), " ")</f>
        <v>759784.31033333333</v>
      </c>
      <c r="O54" s="7">
        <f t="shared" si="21"/>
        <v>3.0021694316154101E-2</v>
      </c>
      <c r="P54" s="20">
        <f t="shared" si="12"/>
        <v>0.31897244556910231</v>
      </c>
      <c r="Q54" s="4" t="str">
        <f>_xlfn.IFNA(VLOOKUP($B54, ECCAS!$A$8:$E$36, 5, FALSE), " ")</f>
        <v xml:space="preserve"> </v>
      </c>
      <c r="R54" s="7" t="str">
        <f t="shared" si="22"/>
        <v xml:space="preserve"> </v>
      </c>
      <c r="S54" s="20" t="str">
        <f t="shared" si="13"/>
        <v/>
      </c>
      <c r="T54" s="4" t="str">
        <f>_xlfn.IFNA(VLOOKUP($B54, ECOWAS!$A$8:$E$36, 5, FALSE), " ")</f>
        <v xml:space="preserve"> </v>
      </c>
      <c r="U54" s="7" t="str">
        <f t="shared" si="23"/>
        <v xml:space="preserve"> </v>
      </c>
      <c r="V54" s="20" t="str">
        <f t="shared" si="14"/>
        <v/>
      </c>
      <c r="W54" s="4">
        <f>_xlfn.IFNA(VLOOKUP($B54, IGAD!$A$8:$E$36, 5, FALSE), " ")</f>
        <v>659974.98433333333</v>
      </c>
      <c r="X54" s="7">
        <f t="shared" si="24"/>
        <v>2.6077884165930324E-2</v>
      </c>
      <c r="Y54" s="20">
        <f t="shared" si="15"/>
        <v>0.21836508484186029</v>
      </c>
      <c r="Z54" s="4" t="str">
        <f>_xlfn.IFNA(VLOOKUP($B54, SADC!$A$8:$E$36, 5, FALSE), " ")</f>
        <v xml:space="preserve"> </v>
      </c>
      <c r="AA54" s="7" t="str">
        <f t="shared" si="25"/>
        <v xml:space="preserve"> </v>
      </c>
      <c r="AB54" s="20" t="str">
        <f t="shared" si="16"/>
        <v/>
      </c>
      <c r="AC54" s="4" t="str">
        <f>_xlfn.IFNA(VLOOKUP($B54, UMA!$A$8:$E$36, 5, FALSE), " ")</f>
        <v xml:space="preserve"> </v>
      </c>
      <c r="AD54" s="7" t="str">
        <f t="shared" si="26"/>
        <v xml:space="preserve"> </v>
      </c>
      <c r="AE54" s="32" t="str">
        <f t="shared" si="17"/>
        <v/>
      </c>
      <c r="AG54" s="71" t="str">
        <f t="shared" si="18"/>
        <v/>
      </c>
    </row>
    <row r="55" spans="1:33" x14ac:dyDescent="0.35">
      <c r="A55" s="11">
        <v>53</v>
      </c>
      <c r="B55" s="50" t="s">
        <v>49</v>
      </c>
      <c r="C55" s="46">
        <f>VLOOKUP(B55,Africa!A$8:E$61,5,FALSE)</f>
        <v>5137407.9653333342</v>
      </c>
      <c r="D55" s="12">
        <f>VLOOKUP(B55,GDP_20Mar18!A$8:E$61,4,FALSE)</f>
        <v>21063.063976948899</v>
      </c>
      <c r="E55" s="16">
        <f t="shared" si="0"/>
        <v>0.24390601343449542</v>
      </c>
      <c r="F55" s="32">
        <f t="shared" si="9"/>
        <v>0.30446716047767186</v>
      </c>
      <c r="H55" s="3" t="str">
        <f>_xlfn.IFNA(VLOOKUP(B55, CENSAD!$A$8:$E$36, 5, FALSE), " ")</f>
        <v xml:space="preserve"> </v>
      </c>
      <c r="I55" s="7" t="str">
        <f t="shared" si="19"/>
        <v xml:space="preserve"> </v>
      </c>
      <c r="J55" s="20" t="str">
        <f t="shared" si="10"/>
        <v/>
      </c>
      <c r="K55" s="4">
        <f>_xlfn.IFNA(VLOOKUP(B55, COMESAjul2018!A$8:Q$28,17,0), " ")</f>
        <v>1888861.6836666667</v>
      </c>
      <c r="L55" s="7">
        <f t="shared" si="20"/>
        <v>8.967649178361746E-2</v>
      </c>
      <c r="M55" s="20">
        <f t="shared" si="11"/>
        <v>0.83906392860386236</v>
      </c>
      <c r="N55" s="4" t="str">
        <f>_xlfn.IFNA(VLOOKUP($B55, EAC!$A$8:$E$37, 5, FALSE), " ")</f>
        <v xml:space="preserve"> </v>
      </c>
      <c r="O55" s="7" t="str">
        <f t="shared" si="21"/>
        <v xml:space="preserve"> </v>
      </c>
      <c r="P55" s="20" t="str">
        <f t="shared" si="12"/>
        <v/>
      </c>
      <c r="Q55" s="4" t="str">
        <f>_xlfn.IFNA(VLOOKUP($B55, ECCAS!$A$8:$E$36, 5, FALSE), " ")</f>
        <v xml:space="preserve"> </v>
      </c>
      <c r="R55" s="7" t="str">
        <f t="shared" si="22"/>
        <v xml:space="preserve"> </v>
      </c>
      <c r="S55" s="20" t="str">
        <f t="shared" si="13"/>
        <v/>
      </c>
      <c r="T55" s="4" t="str">
        <f>_xlfn.IFNA(VLOOKUP($B55, ECOWAS!$A$8:$E$36, 5, FALSE), " ")</f>
        <v xml:space="preserve"> </v>
      </c>
      <c r="U55" s="7" t="str">
        <f t="shared" si="23"/>
        <v xml:space="preserve"> </v>
      </c>
      <c r="V55" s="20" t="str">
        <f t="shared" si="14"/>
        <v/>
      </c>
      <c r="W55" s="4" t="str">
        <f>_xlfn.IFNA(VLOOKUP($B55, IGAD!$A$8:$E$36, 5, FALSE), " ")</f>
        <v xml:space="preserve"> </v>
      </c>
      <c r="X55" s="7" t="str">
        <f t="shared" si="24"/>
        <v xml:space="preserve"> </v>
      </c>
      <c r="Y55" s="20" t="str">
        <f t="shared" si="15"/>
        <v/>
      </c>
      <c r="Z55" s="4">
        <f>_xlfn.IFNA(VLOOKUP($B55, SADC!$A$8:$E$36, 5, FALSE), " ")</f>
        <v>4882843.1849999996</v>
      </c>
      <c r="AA55" s="7">
        <f t="shared" si="25"/>
        <v>0.23182017537162258</v>
      </c>
      <c r="AB55" s="20">
        <f t="shared" si="16"/>
        <v>0.30679509936583743</v>
      </c>
      <c r="AC55" s="4" t="str">
        <f>_xlfn.IFNA(VLOOKUP($B55, UMA!$A$8:$E$36, 5, FALSE), " ")</f>
        <v xml:space="preserve"> </v>
      </c>
      <c r="AD55" s="7" t="str">
        <f t="shared" si="26"/>
        <v xml:space="preserve"> </v>
      </c>
      <c r="AE55" s="32" t="str">
        <f t="shared" si="17"/>
        <v/>
      </c>
      <c r="AG55" s="71">
        <f t="shared" si="18"/>
        <v>5</v>
      </c>
    </row>
    <row r="56" spans="1:33" ht="15" thickBot="1" x14ac:dyDescent="0.4">
      <c r="A56" s="11">
        <v>54</v>
      </c>
      <c r="B56" s="50" t="s">
        <v>50</v>
      </c>
      <c r="C56" s="47">
        <f>VLOOKUP(B56,Africa!A$8:E$61,5,FALSE)</f>
        <v>2804517.531</v>
      </c>
      <c r="D56" s="48">
        <f>VLOOKUP(B56,GDP_20Mar18!A$8:E$61,4,FALSE)</f>
        <v>16123.763648</v>
      </c>
      <c r="E56" s="49">
        <f t="shared" si="0"/>
        <v>0.17393690407685142</v>
      </c>
      <c r="F56" s="37">
        <f t="shared" si="9"/>
        <v>0.21488650933719824</v>
      </c>
      <c r="H56" s="33" t="str">
        <f>_xlfn.IFNA(VLOOKUP(B56, CENSAD!$A$8:$E$36, 5, FALSE), " ")</f>
        <v xml:space="preserve"> </v>
      </c>
      <c r="I56" s="34" t="str">
        <f t="shared" si="19"/>
        <v xml:space="preserve"> </v>
      </c>
      <c r="J56" s="35" t="str">
        <f t="shared" si="10"/>
        <v/>
      </c>
      <c r="K56" s="4">
        <f>_xlfn.IFNA(VLOOKUP(B56, COMESAjul2018!A$8:Q$28,17,0), " ")</f>
        <v>683202.96499999997</v>
      </c>
      <c r="L56" s="34">
        <f t="shared" si="20"/>
        <v>4.2372424944640316E-2</v>
      </c>
      <c r="M56" s="20">
        <f t="shared" si="11"/>
        <v>0.38223690460147097</v>
      </c>
      <c r="N56" s="36" t="str">
        <f>_xlfn.IFNA(VLOOKUP($B56, EAC!$A$8:$E$37, 5, FALSE), " ")</f>
        <v xml:space="preserve"> </v>
      </c>
      <c r="O56" s="34" t="str">
        <f t="shared" si="21"/>
        <v xml:space="preserve"> </v>
      </c>
      <c r="P56" s="35" t="str">
        <f t="shared" si="12"/>
        <v/>
      </c>
      <c r="Q56" s="36" t="str">
        <f>_xlfn.IFNA(VLOOKUP($B56, ECCAS!$A$8:$E$36, 5, FALSE), " ")</f>
        <v xml:space="preserve"> </v>
      </c>
      <c r="R56" s="34" t="str">
        <f t="shared" si="22"/>
        <v xml:space="preserve"> </v>
      </c>
      <c r="S56" s="35" t="str">
        <f t="shared" si="13"/>
        <v/>
      </c>
      <c r="T56" s="36" t="str">
        <f>_xlfn.IFNA(VLOOKUP($B56, ECOWAS!$A$8:$E$36, 5, FALSE), " ")</f>
        <v xml:space="preserve"> </v>
      </c>
      <c r="U56" s="34" t="str">
        <f t="shared" si="23"/>
        <v xml:space="preserve"> </v>
      </c>
      <c r="V56" s="35" t="str">
        <f t="shared" si="14"/>
        <v/>
      </c>
      <c r="W56" s="4" t="str">
        <f>_xlfn.IFNA(VLOOKUP($B56, IGAD!$A$8:$E$36, 5, FALSE), " ")</f>
        <v xml:space="preserve"> </v>
      </c>
      <c r="X56" s="34" t="str">
        <f t="shared" si="24"/>
        <v xml:space="preserve"> </v>
      </c>
      <c r="Y56" s="35" t="str">
        <f t="shared" si="15"/>
        <v/>
      </c>
      <c r="Z56" s="36">
        <f>_xlfn.IFNA(VLOOKUP($B56, SADC!$A$8:$E$36, 5, FALSE), " ")</f>
        <v>2703063.8016666668</v>
      </c>
      <c r="AA56" s="34">
        <f t="shared" si="25"/>
        <v>0.1676447174913753</v>
      </c>
      <c r="AB56" s="35">
        <f t="shared" si="16"/>
        <v>0.21763792392214357</v>
      </c>
      <c r="AC56" s="36" t="str">
        <f>_xlfn.IFNA(VLOOKUP($B56, UMA!$A$8:$E$36, 5, FALSE), " ")</f>
        <v xml:space="preserve"> </v>
      </c>
      <c r="AD56" s="34" t="str">
        <f t="shared" si="26"/>
        <v xml:space="preserve"> </v>
      </c>
      <c r="AE56" s="37" t="str">
        <f t="shared" si="17"/>
        <v/>
      </c>
      <c r="AG56" s="71">
        <f t="shared" si="18"/>
        <v>7</v>
      </c>
    </row>
    <row r="58" spans="1:33" s="28" customFormat="1" x14ac:dyDescent="0.35">
      <c r="A58" s="26"/>
      <c r="B58" s="53" t="s">
        <v>92</v>
      </c>
      <c r="C58" s="26"/>
      <c r="D58" s="26"/>
      <c r="E58" s="27"/>
      <c r="F58" s="28">
        <f>COUNT(F3:F56)</f>
        <v>54</v>
      </c>
      <c r="G58" s="26"/>
      <c r="I58" s="29"/>
      <c r="J58" s="28">
        <f>COUNT(J3:J56)</f>
        <v>29</v>
      </c>
      <c r="L58" s="29"/>
      <c r="M58" s="28">
        <f>COUNT(M3:M56)</f>
        <v>21</v>
      </c>
      <c r="O58" s="29"/>
      <c r="P58" s="28">
        <f>COUNT(P3:P56)</f>
        <v>6</v>
      </c>
      <c r="S58" s="28">
        <f>COUNT(S3:S56)</f>
        <v>11</v>
      </c>
      <c r="V58" s="28">
        <f>COUNT(V3:V56)</f>
        <v>15</v>
      </c>
      <c r="Y58" s="28">
        <f>COUNT(Y3:Y56)</f>
        <v>8</v>
      </c>
      <c r="AB58" s="28">
        <f>COUNT(AB3:AB56)</f>
        <v>16</v>
      </c>
      <c r="AE58" s="28">
        <f>COUNT(AE3:AE56)</f>
        <v>5</v>
      </c>
    </row>
    <row r="59" spans="1:33" x14ac:dyDescent="0.35">
      <c r="B59" s="66" t="s">
        <v>265</v>
      </c>
    </row>
    <row r="60" spans="1:33" x14ac:dyDescent="0.35">
      <c r="B60" s="50"/>
      <c r="F60" s="22"/>
      <c r="G60" s="23"/>
      <c r="J60" s="22"/>
      <c r="M60" s="22"/>
      <c r="P60" s="22"/>
      <c r="S60" s="22"/>
      <c r="V60" s="22"/>
      <c r="Y60" s="22"/>
      <c r="AB60" s="22"/>
      <c r="AE60" s="22"/>
    </row>
  </sheetData>
  <mergeCells count="9">
    <mergeCell ref="E1:F1"/>
    <mergeCell ref="Z1:AA1"/>
    <mergeCell ref="AC1:AD1"/>
    <mergeCell ref="H1:I1"/>
    <mergeCell ref="K1:L1"/>
    <mergeCell ref="N1:O1"/>
    <mergeCell ref="Q1:R1"/>
    <mergeCell ref="T1:U1"/>
    <mergeCell ref="W1:X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5"/>
  <sheetViews>
    <sheetView zoomScale="70" zoomScaleNormal="70" workbookViewId="0">
      <selection activeCell="B65" sqref="B65"/>
    </sheetView>
  </sheetViews>
  <sheetFormatPr defaultRowHeight="14.5" x14ac:dyDescent="0.35"/>
  <cols>
    <col min="1" max="1" width="37.453125" customWidth="1"/>
  </cols>
  <sheetData>
    <row r="1" spans="1:7" x14ac:dyDescent="0.35">
      <c r="A1" s="24" t="s">
        <v>78</v>
      </c>
      <c r="B1" s="24"/>
      <c r="C1" s="24"/>
      <c r="D1" s="24"/>
      <c r="G1" t="s">
        <v>93</v>
      </c>
    </row>
    <row r="2" spans="1:7" x14ac:dyDescent="0.35">
      <c r="A2" s="24" t="s">
        <v>52</v>
      </c>
      <c r="B2" s="24"/>
      <c r="C2" s="24"/>
      <c r="D2" s="24"/>
    </row>
    <row r="4" spans="1:7" x14ac:dyDescent="0.35">
      <c r="A4" s="24" t="s">
        <v>53</v>
      </c>
      <c r="B4" s="24" t="s">
        <v>89</v>
      </c>
      <c r="C4" s="24" t="s">
        <v>55</v>
      </c>
      <c r="D4" s="24" t="s">
        <v>56</v>
      </c>
    </row>
    <row r="6" spans="1:7" x14ac:dyDescent="0.35">
      <c r="A6" s="24" t="s">
        <v>57</v>
      </c>
      <c r="B6" s="24" t="s">
        <v>58</v>
      </c>
      <c r="C6" s="24" t="s">
        <v>59</v>
      </c>
      <c r="D6" s="24" t="s">
        <v>60</v>
      </c>
      <c r="E6" s="15" t="s">
        <v>87</v>
      </c>
    </row>
    <row r="7" spans="1:7" x14ac:dyDescent="0.35">
      <c r="A7" s="24" t="s">
        <v>61</v>
      </c>
      <c r="B7" s="24"/>
      <c r="C7" s="24"/>
      <c r="D7" s="24"/>
    </row>
    <row r="8" spans="1:7" x14ac:dyDescent="0.35">
      <c r="A8" s="24" t="s">
        <v>0</v>
      </c>
      <c r="B8" s="24">
        <v>1758642.077</v>
      </c>
      <c r="C8" s="24">
        <v>1538605.192</v>
      </c>
      <c r="D8" s="24">
        <v>1422209.287</v>
      </c>
      <c r="E8">
        <f>AVERAGE(B8:D8)</f>
        <v>1573152.1853333332</v>
      </c>
    </row>
    <row r="9" spans="1:7" x14ac:dyDescent="0.35">
      <c r="A9" s="24" t="s">
        <v>1</v>
      </c>
      <c r="B9" s="24">
        <v>1952167.915</v>
      </c>
      <c r="C9" s="24">
        <v>1550455.8230000001</v>
      </c>
      <c r="D9" s="24">
        <v>1090019.3629999999</v>
      </c>
      <c r="E9">
        <f t="shared" ref="E9:E60" si="0">AVERAGE(B9:D9)</f>
        <v>1530881.0336666666</v>
      </c>
    </row>
    <row r="10" spans="1:7" x14ac:dyDescent="0.35">
      <c r="A10" s="24" t="s">
        <v>2</v>
      </c>
      <c r="B10" s="24">
        <v>403223.12199999997</v>
      </c>
      <c r="C10" s="24">
        <v>261173.14300000001</v>
      </c>
      <c r="D10" s="24">
        <v>258345.465</v>
      </c>
      <c r="E10">
        <f t="shared" si="0"/>
        <v>307580.57666666666</v>
      </c>
    </row>
    <row r="11" spans="1:7" x14ac:dyDescent="0.35">
      <c r="A11" s="24" t="s">
        <v>3</v>
      </c>
      <c r="B11" s="24">
        <v>6118168.3569999998</v>
      </c>
      <c r="C11" s="24">
        <v>6048266.3449999997</v>
      </c>
      <c r="D11" s="24">
        <v>4794255.159</v>
      </c>
      <c r="E11">
        <f t="shared" si="0"/>
        <v>5653563.2870000005</v>
      </c>
    </row>
    <row r="12" spans="1:7" x14ac:dyDescent="0.35">
      <c r="A12" s="24" t="s">
        <v>4</v>
      </c>
      <c r="B12" s="24">
        <v>1890403.358</v>
      </c>
      <c r="C12" s="24">
        <v>1052389.2779999999</v>
      </c>
      <c r="D12" s="24">
        <v>720495.75800000003</v>
      </c>
      <c r="E12">
        <f t="shared" si="0"/>
        <v>1221096.1313333332</v>
      </c>
    </row>
    <row r="13" spans="1:7" x14ac:dyDescent="0.35">
      <c r="A13" s="24" t="s">
        <v>5</v>
      </c>
      <c r="B13" s="24">
        <v>266044.016</v>
      </c>
      <c r="C13" s="24">
        <v>253484.783</v>
      </c>
      <c r="D13" s="24">
        <v>233832.77</v>
      </c>
      <c r="E13">
        <f t="shared" si="0"/>
        <v>251120.52300000002</v>
      </c>
    </row>
    <row r="14" spans="1:7" x14ac:dyDescent="0.35">
      <c r="A14" s="24" t="s">
        <v>6</v>
      </c>
      <c r="B14" s="24">
        <v>19058.012999999999</v>
      </c>
      <c r="C14" s="24">
        <v>12229.512000000001</v>
      </c>
      <c r="D14" s="24">
        <v>15294.281000000001</v>
      </c>
      <c r="E14">
        <f t="shared" si="0"/>
        <v>15527.268666666669</v>
      </c>
    </row>
    <row r="15" spans="1:7" x14ac:dyDescent="0.35">
      <c r="A15" s="24" t="s">
        <v>7</v>
      </c>
      <c r="B15" s="24">
        <v>1971038.9950000001</v>
      </c>
      <c r="C15" s="24">
        <v>1250894.97</v>
      </c>
      <c r="D15" s="24">
        <v>1472084.767</v>
      </c>
      <c r="E15">
        <f t="shared" si="0"/>
        <v>1564672.9106666667</v>
      </c>
    </row>
    <row r="16" spans="1:7" x14ac:dyDescent="0.35">
      <c r="A16" s="24" t="s">
        <v>8</v>
      </c>
      <c r="B16" s="24">
        <v>80700.362999999998</v>
      </c>
      <c r="C16" s="24">
        <v>60654.832000000002</v>
      </c>
      <c r="D16" s="24">
        <v>71868.146999999997</v>
      </c>
      <c r="E16">
        <f t="shared" si="0"/>
        <v>71074.44733333333</v>
      </c>
    </row>
    <row r="17" spans="1:5" x14ac:dyDescent="0.35">
      <c r="A17" s="24" t="s">
        <v>9</v>
      </c>
      <c r="B17" s="24">
        <v>544378.88600000006</v>
      </c>
      <c r="C17" s="24">
        <v>518823.40100000001</v>
      </c>
      <c r="D17" s="24">
        <v>438216.03100000002</v>
      </c>
      <c r="E17">
        <f t="shared" si="0"/>
        <v>500472.77266666666</v>
      </c>
    </row>
    <row r="18" spans="1:5" x14ac:dyDescent="0.35">
      <c r="A18" s="24" t="s">
        <v>10</v>
      </c>
      <c r="B18" s="24">
        <v>36891.256999999998</v>
      </c>
      <c r="C18" s="24">
        <v>30978.002</v>
      </c>
      <c r="D18" s="24">
        <v>30265.284</v>
      </c>
      <c r="E18">
        <f t="shared" si="0"/>
        <v>32711.514333333329</v>
      </c>
    </row>
    <row r="19" spans="1:5" x14ac:dyDescent="0.35">
      <c r="A19" s="24" t="s">
        <v>11</v>
      </c>
      <c r="B19" s="24">
        <v>1047193.677</v>
      </c>
      <c r="C19" s="24">
        <v>1568664.5249999999</v>
      </c>
      <c r="D19" s="24">
        <v>1075320.412</v>
      </c>
      <c r="E19">
        <f t="shared" si="0"/>
        <v>1230392.8713333334</v>
      </c>
    </row>
    <row r="20" spans="1:5" x14ac:dyDescent="0.35">
      <c r="A20" s="24" t="s">
        <v>12</v>
      </c>
      <c r="B20" s="24">
        <v>3285589.9350000001</v>
      </c>
      <c r="C20" s="24">
        <v>2244300.7080000001</v>
      </c>
      <c r="D20" s="24">
        <v>2222249.7620000001</v>
      </c>
      <c r="E20">
        <f t="shared" si="0"/>
        <v>2584046.8016666668</v>
      </c>
    </row>
    <row r="21" spans="1:5" x14ac:dyDescent="0.35">
      <c r="A21" s="24" t="s">
        <v>278</v>
      </c>
      <c r="B21" s="24">
        <v>2940259.6430000002</v>
      </c>
      <c r="C21" s="24">
        <v>2284315.327</v>
      </c>
      <c r="D21" s="24">
        <v>1803666.121</v>
      </c>
      <c r="E21">
        <f t="shared" si="0"/>
        <v>2342747.0303333336</v>
      </c>
    </row>
    <row r="22" spans="1:5" x14ac:dyDescent="0.35">
      <c r="A22" s="24" t="s">
        <v>13</v>
      </c>
      <c r="B22" s="24">
        <v>47057.381999999998</v>
      </c>
      <c r="C22" s="24">
        <v>60992.440999999999</v>
      </c>
      <c r="D22" s="24">
        <v>64723.087</v>
      </c>
      <c r="E22">
        <f t="shared" si="0"/>
        <v>57590.97</v>
      </c>
    </row>
    <row r="23" spans="1:5" x14ac:dyDescent="0.35">
      <c r="A23" s="24" t="s">
        <v>14</v>
      </c>
      <c r="B23" s="24">
        <v>1340320.308</v>
      </c>
      <c r="C23" s="24">
        <v>1639376.2849999999</v>
      </c>
      <c r="D23" s="24">
        <v>1959606.0589999999</v>
      </c>
      <c r="E23">
        <f t="shared" si="0"/>
        <v>1646434.2173333333</v>
      </c>
    </row>
    <row r="24" spans="1:5" x14ac:dyDescent="0.35">
      <c r="A24" s="24" t="s">
        <v>15</v>
      </c>
      <c r="B24" s="24">
        <v>736024.64199999999</v>
      </c>
      <c r="C24" s="24">
        <v>239439.54199999999</v>
      </c>
      <c r="D24" s="24">
        <v>93186.831000000006</v>
      </c>
      <c r="E24">
        <f t="shared" si="0"/>
        <v>356217.00500000006</v>
      </c>
    </row>
    <row r="25" spans="1:5" x14ac:dyDescent="0.35">
      <c r="A25" s="24" t="s">
        <v>16</v>
      </c>
      <c r="B25" s="24">
        <v>161989.90599999999</v>
      </c>
      <c r="C25" s="24">
        <v>153111.71</v>
      </c>
      <c r="D25" s="24">
        <v>154619.633</v>
      </c>
      <c r="E25">
        <f t="shared" si="0"/>
        <v>156573.74966666664</v>
      </c>
    </row>
    <row r="26" spans="1:5" x14ac:dyDescent="0.35">
      <c r="A26" s="24" t="s">
        <v>17</v>
      </c>
      <c r="B26" s="24">
        <v>647664.01399999997</v>
      </c>
      <c r="C26" s="24">
        <v>801931.25100000005</v>
      </c>
      <c r="D26" s="24">
        <v>740698.60800000001</v>
      </c>
      <c r="E26">
        <f t="shared" si="0"/>
        <v>730097.95766666671</v>
      </c>
    </row>
    <row r="27" spans="1:5" x14ac:dyDescent="0.35">
      <c r="A27" s="24" t="s">
        <v>18</v>
      </c>
      <c r="B27" s="24">
        <v>432270.55</v>
      </c>
      <c r="C27" s="24">
        <v>329467.54599999997</v>
      </c>
      <c r="D27" s="24">
        <v>303744.41700000002</v>
      </c>
      <c r="E27">
        <f t="shared" si="0"/>
        <v>355160.8376666666</v>
      </c>
    </row>
    <row r="28" spans="1:5" x14ac:dyDescent="0.35">
      <c r="A28" s="24" t="s">
        <v>19</v>
      </c>
      <c r="B28" s="24">
        <v>68478.828999999998</v>
      </c>
      <c r="C28" s="24">
        <v>78102.968999999997</v>
      </c>
      <c r="D28" s="24">
        <v>67059.857999999993</v>
      </c>
      <c r="E28">
        <f t="shared" si="0"/>
        <v>71213.885333333339</v>
      </c>
    </row>
    <row r="29" spans="1:5" x14ac:dyDescent="0.35">
      <c r="A29" s="24" t="s">
        <v>20</v>
      </c>
      <c r="B29" s="24">
        <v>2416041.6170000001</v>
      </c>
      <c r="C29" s="24">
        <v>2342149.7390000001</v>
      </c>
      <c r="D29" s="24">
        <v>2263690.6409999998</v>
      </c>
      <c r="E29">
        <f t="shared" si="0"/>
        <v>2340627.3323333333</v>
      </c>
    </row>
    <row r="30" spans="1:5" x14ac:dyDescent="0.35">
      <c r="A30" s="24" t="s">
        <v>21</v>
      </c>
      <c r="B30" s="24">
        <v>232739.802</v>
      </c>
      <c r="C30" s="24">
        <v>206668.64300000001</v>
      </c>
      <c r="D30" s="24">
        <v>197781.97899999999</v>
      </c>
      <c r="E30">
        <f t="shared" si="0"/>
        <v>212396.80799999999</v>
      </c>
    </row>
    <row r="31" spans="1:5" x14ac:dyDescent="0.35">
      <c r="A31" s="24" t="s">
        <v>22</v>
      </c>
      <c r="B31" s="24">
        <v>43684.578000000001</v>
      </c>
      <c r="C31" s="24">
        <v>39940.343000000001</v>
      </c>
      <c r="D31" s="24">
        <v>47243.383999999998</v>
      </c>
      <c r="E31">
        <f t="shared" si="0"/>
        <v>43622.768333333333</v>
      </c>
    </row>
    <row r="32" spans="1:5" x14ac:dyDescent="0.35">
      <c r="A32" s="24" t="s">
        <v>23</v>
      </c>
      <c r="B32" s="24">
        <v>1643756.4820000001</v>
      </c>
      <c r="C32" s="24">
        <v>1637277.37</v>
      </c>
      <c r="D32" s="24">
        <v>1641692.203</v>
      </c>
      <c r="E32">
        <f t="shared" si="0"/>
        <v>1640908.6849999998</v>
      </c>
    </row>
    <row r="33" spans="1:5" x14ac:dyDescent="0.35">
      <c r="A33" s="24" t="s">
        <v>24</v>
      </c>
      <c r="B33" s="24">
        <v>1888739.5020000001</v>
      </c>
      <c r="C33" s="24">
        <v>1774071.4210000001</v>
      </c>
      <c r="D33" s="24">
        <v>1629363.68</v>
      </c>
      <c r="E33">
        <f t="shared" si="0"/>
        <v>1764058.2010000001</v>
      </c>
    </row>
    <row r="34" spans="1:5" x14ac:dyDescent="0.35">
      <c r="A34" s="24" t="s">
        <v>25</v>
      </c>
      <c r="B34" s="24">
        <v>40081.190999999999</v>
      </c>
      <c r="C34" s="24">
        <v>22677.744999999999</v>
      </c>
      <c r="D34" s="24">
        <v>8759.24</v>
      </c>
      <c r="E34">
        <f t="shared" si="0"/>
        <v>23839.392000000003</v>
      </c>
    </row>
    <row r="35" spans="1:5" x14ac:dyDescent="0.35">
      <c r="A35" s="24" t="s">
        <v>26</v>
      </c>
      <c r="B35" s="24">
        <v>1627501.7209999999</v>
      </c>
      <c r="C35" s="24">
        <v>1121504.456</v>
      </c>
      <c r="D35" s="24">
        <v>858599.59299999999</v>
      </c>
      <c r="E35">
        <f t="shared" si="0"/>
        <v>1202535.2566666666</v>
      </c>
    </row>
    <row r="36" spans="1:5" x14ac:dyDescent="0.35">
      <c r="A36" s="24" t="s">
        <v>27</v>
      </c>
      <c r="B36" s="24">
        <v>377292.55</v>
      </c>
      <c r="C36" s="24">
        <v>341728.8</v>
      </c>
      <c r="D36" s="24">
        <v>364695.49300000002</v>
      </c>
      <c r="E36">
        <f t="shared" si="0"/>
        <v>361238.94766666665</v>
      </c>
    </row>
    <row r="37" spans="1:5" x14ac:dyDescent="0.35">
      <c r="A37" s="24" t="s">
        <v>28</v>
      </c>
      <c r="B37" s="24">
        <v>1175825.554</v>
      </c>
      <c r="C37" s="24">
        <v>807549.84900000005</v>
      </c>
      <c r="D37" s="24">
        <v>790959.625</v>
      </c>
      <c r="E37">
        <f t="shared" si="0"/>
        <v>924778.34266666661</v>
      </c>
    </row>
    <row r="38" spans="1:5" x14ac:dyDescent="0.35">
      <c r="A38" s="24" t="s">
        <v>29</v>
      </c>
      <c r="B38" s="24">
        <v>1775373.5390000001</v>
      </c>
      <c r="C38" s="24">
        <v>1496849.5589999999</v>
      </c>
      <c r="D38" s="24">
        <v>1619342.875</v>
      </c>
      <c r="E38">
        <f t="shared" si="0"/>
        <v>1630521.9910000002</v>
      </c>
    </row>
    <row r="39" spans="1:5" x14ac:dyDescent="0.35">
      <c r="A39" s="24" t="s">
        <v>30</v>
      </c>
      <c r="B39" s="24">
        <v>272935.56900000002</v>
      </c>
      <c r="C39" s="24">
        <v>198893.95699999999</v>
      </c>
      <c r="D39" s="24">
        <v>205933.78700000001</v>
      </c>
      <c r="E39">
        <f t="shared" si="0"/>
        <v>225921.10433333335</v>
      </c>
    </row>
    <row r="40" spans="1:5" x14ac:dyDescent="0.35">
      <c r="A40" s="24" t="s">
        <v>31</v>
      </c>
      <c r="B40" s="24">
        <v>596595.81599999999</v>
      </c>
      <c r="C40" s="24">
        <v>524412.76800000004</v>
      </c>
      <c r="D40" s="24">
        <v>624863.30299999996</v>
      </c>
      <c r="E40">
        <f t="shared" si="0"/>
        <v>581957.2956666667</v>
      </c>
    </row>
    <row r="41" spans="1:5" x14ac:dyDescent="0.35">
      <c r="A41" s="24" t="s">
        <v>32</v>
      </c>
      <c r="B41" s="24">
        <v>2414179.7760000001</v>
      </c>
      <c r="C41" s="24">
        <v>1901155.0889999999</v>
      </c>
      <c r="D41" s="24">
        <v>1601984.5279999999</v>
      </c>
      <c r="E41">
        <f t="shared" si="0"/>
        <v>1972439.7976666668</v>
      </c>
    </row>
    <row r="42" spans="1:5" x14ac:dyDescent="0.35">
      <c r="A42" s="24" t="s">
        <v>33</v>
      </c>
      <c r="B42" s="24">
        <v>2724219.2689999999</v>
      </c>
      <c r="C42" s="24">
        <v>2361903.781</v>
      </c>
      <c r="D42" s="24">
        <v>1887162.169</v>
      </c>
      <c r="E42">
        <f t="shared" si="0"/>
        <v>2324428.4063333333</v>
      </c>
    </row>
    <row r="43" spans="1:5" x14ac:dyDescent="0.35">
      <c r="A43" s="24" t="s">
        <v>34</v>
      </c>
      <c r="B43" s="24">
        <v>5562982.6200000001</v>
      </c>
      <c r="C43" s="24">
        <v>5637071.0820000004</v>
      </c>
      <c r="D43" s="24">
        <v>4895347.7970000003</v>
      </c>
      <c r="E43">
        <f t="shared" si="0"/>
        <v>5365133.8329999996</v>
      </c>
    </row>
    <row r="44" spans="1:5" x14ac:dyDescent="0.35">
      <c r="A44" s="24" t="s">
        <v>35</v>
      </c>
      <c r="B44" s="24">
        <v>885700.36100000003</v>
      </c>
      <c r="C44" s="24">
        <v>514243.20199999999</v>
      </c>
      <c r="D44" s="24">
        <v>412985.27100000001</v>
      </c>
      <c r="E44">
        <f t="shared" si="0"/>
        <v>604309.61133333331</v>
      </c>
    </row>
    <row r="45" spans="1:5" x14ac:dyDescent="0.35">
      <c r="A45" s="24" t="s">
        <v>36</v>
      </c>
      <c r="B45" s="24">
        <v>2861837.3</v>
      </c>
      <c r="C45" s="24">
        <v>2573865.17</v>
      </c>
      <c r="D45" s="24">
        <v>2415395.7560000001</v>
      </c>
      <c r="E45">
        <f t="shared" si="0"/>
        <v>2617032.7420000001</v>
      </c>
    </row>
    <row r="46" spans="1:5" x14ac:dyDescent="0.35">
      <c r="A46" s="24" t="s">
        <v>37</v>
      </c>
      <c r="B46" s="24">
        <v>897260.35100000002</v>
      </c>
      <c r="C46" s="24">
        <v>853599.86100000003</v>
      </c>
      <c r="D46" s="24">
        <v>748223.01800000004</v>
      </c>
      <c r="E46">
        <f t="shared" si="0"/>
        <v>833027.74333333329</v>
      </c>
    </row>
    <row r="47" spans="1:5" x14ac:dyDescent="0.35">
      <c r="A47" s="24" t="s">
        <v>38</v>
      </c>
      <c r="B47" s="24">
        <v>41898.423999999999</v>
      </c>
      <c r="C47" s="24">
        <v>37457.025999999998</v>
      </c>
      <c r="D47" s="24">
        <v>35493.127</v>
      </c>
      <c r="E47">
        <f t="shared" si="0"/>
        <v>38282.858999999997</v>
      </c>
    </row>
    <row r="48" spans="1:5" x14ac:dyDescent="0.35">
      <c r="A48" s="24" t="s">
        <v>39</v>
      </c>
      <c r="B48" s="24">
        <v>992352.12300000002</v>
      </c>
      <c r="C48" s="24">
        <v>864002.76500000001</v>
      </c>
      <c r="D48" s="24">
        <v>869241.32799999998</v>
      </c>
      <c r="E48">
        <f t="shared" si="0"/>
        <v>908532.07200000004</v>
      </c>
    </row>
    <row r="49" spans="1:5" x14ac:dyDescent="0.35">
      <c r="A49" s="24" t="s">
        <v>40</v>
      </c>
      <c r="B49" s="24">
        <v>115422.239</v>
      </c>
      <c r="C49" s="24">
        <v>140894.39999999999</v>
      </c>
      <c r="D49" s="24">
        <v>91204.263000000006</v>
      </c>
      <c r="E49">
        <f t="shared" si="0"/>
        <v>115840.30066666666</v>
      </c>
    </row>
    <row r="50" spans="1:5" x14ac:dyDescent="0.35">
      <c r="A50" s="24" t="s">
        <v>41</v>
      </c>
      <c r="B50" s="24">
        <v>478606.68199999997</v>
      </c>
      <c r="C50" s="24">
        <v>553939.88399999996</v>
      </c>
      <c r="D50" s="24">
        <v>520014.80900000001</v>
      </c>
      <c r="E50">
        <f t="shared" si="0"/>
        <v>517520.45833333331</v>
      </c>
    </row>
    <row r="51" spans="1:5" x14ac:dyDescent="0.35">
      <c r="A51" s="24" t="s">
        <v>42</v>
      </c>
      <c r="B51" s="24">
        <v>260902.245</v>
      </c>
      <c r="C51" s="24">
        <v>211891.495</v>
      </c>
      <c r="D51" s="24">
        <v>31076.583999999999</v>
      </c>
      <c r="E51">
        <f t="shared" si="0"/>
        <v>167956.77466666666</v>
      </c>
    </row>
    <row r="52" spans="1:5" x14ac:dyDescent="0.35">
      <c r="A52" s="24" t="s">
        <v>43</v>
      </c>
      <c r="B52" s="24">
        <v>13267678.554</v>
      </c>
      <c r="C52" s="24">
        <v>10414434.289000001</v>
      </c>
      <c r="D52" s="24">
        <v>8031445.5630000001</v>
      </c>
      <c r="E52">
        <f t="shared" si="0"/>
        <v>10571186.135333335</v>
      </c>
    </row>
    <row r="53" spans="1:5" x14ac:dyDescent="0.35">
      <c r="A53" s="24" t="s">
        <v>45</v>
      </c>
      <c r="B53" s="24">
        <v>1061399.105</v>
      </c>
      <c r="C53" s="24">
        <v>982002.80599999998</v>
      </c>
      <c r="D53" s="24">
        <v>648069.86</v>
      </c>
      <c r="E53">
        <f t="shared" si="0"/>
        <v>897157.25699999987</v>
      </c>
    </row>
    <row r="54" spans="1:5" x14ac:dyDescent="0.35">
      <c r="A54" s="24" t="s">
        <v>276</v>
      </c>
      <c r="B54" s="24">
        <v>1475830.642</v>
      </c>
      <c r="C54" s="24">
        <v>1225089.8959999999</v>
      </c>
      <c r="D54" s="24">
        <v>1240334.3400000001</v>
      </c>
      <c r="E54">
        <f t="shared" si="0"/>
        <v>1313751.6259999999</v>
      </c>
    </row>
    <row r="55" spans="1:5" x14ac:dyDescent="0.35">
      <c r="A55" s="24" t="s">
        <v>46</v>
      </c>
      <c r="B55" s="24">
        <v>131024.876</v>
      </c>
      <c r="C55" s="24">
        <v>175353.65</v>
      </c>
      <c r="D55" s="24">
        <v>242632.943</v>
      </c>
      <c r="E55">
        <f t="shared" si="0"/>
        <v>183003.823</v>
      </c>
    </row>
    <row r="56" spans="1:5" x14ac:dyDescent="0.35">
      <c r="A56" s="24" t="s">
        <v>47</v>
      </c>
      <c r="B56" s="24">
        <v>2123804.5269999998</v>
      </c>
      <c r="C56" s="24">
        <v>1216139.6869999999</v>
      </c>
      <c r="D56" s="24">
        <v>1141697.389</v>
      </c>
      <c r="E56">
        <f t="shared" si="0"/>
        <v>1493880.5343333334</v>
      </c>
    </row>
    <row r="57" spans="1:5" x14ac:dyDescent="0.35">
      <c r="A57" s="24" t="s">
        <v>48</v>
      </c>
      <c r="B57" s="24">
        <v>1339388.9509999999</v>
      </c>
      <c r="C57" s="24">
        <v>1188330.77</v>
      </c>
      <c r="D57" s="24">
        <v>882802.75199999998</v>
      </c>
      <c r="E57">
        <f t="shared" si="0"/>
        <v>1136840.8243333332</v>
      </c>
    </row>
    <row r="58" spans="1:5" x14ac:dyDescent="0.35">
      <c r="A58" s="24" t="s">
        <v>277</v>
      </c>
      <c r="B58" s="24">
        <v>1361084.878</v>
      </c>
      <c r="C58" s="24">
        <v>871803.37899999996</v>
      </c>
      <c r="D58" s="24">
        <v>1085435.7690000001</v>
      </c>
      <c r="E58">
        <f t="shared" si="0"/>
        <v>1106108.0086666669</v>
      </c>
    </row>
    <row r="59" spans="1:5" x14ac:dyDescent="0.35">
      <c r="A59" s="24" t="s">
        <v>49</v>
      </c>
      <c r="B59" s="24">
        <v>6051410.5240000002</v>
      </c>
      <c r="C59" s="24">
        <v>5204442.1040000003</v>
      </c>
      <c r="D59" s="24">
        <v>4156371.2680000002</v>
      </c>
      <c r="E59">
        <f t="shared" si="0"/>
        <v>5137407.9653333342</v>
      </c>
    </row>
    <row r="60" spans="1:5" x14ac:dyDescent="0.35">
      <c r="A60" s="24" t="s">
        <v>50</v>
      </c>
      <c r="B60" s="24">
        <v>2988402.0070000002</v>
      </c>
      <c r="C60" s="24">
        <v>2722141.469</v>
      </c>
      <c r="D60" s="24">
        <v>2703009.1170000001</v>
      </c>
      <c r="E60">
        <f t="shared" si="0"/>
        <v>2804517.531</v>
      </c>
    </row>
    <row r="61" spans="1:5" x14ac:dyDescent="0.35">
      <c r="A61" s="64" t="s">
        <v>44</v>
      </c>
      <c r="E61" s="65">
        <f>SouthSudanImports_Mar18!AP57</f>
        <v>280091.67266666668</v>
      </c>
    </row>
    <row r="64" spans="1:5" x14ac:dyDescent="0.35">
      <c r="A64" s="66" t="s">
        <v>263</v>
      </c>
    </row>
    <row r="65" spans="1:2" x14ac:dyDescent="0.35">
      <c r="A65" t="s">
        <v>267</v>
      </c>
      <c r="B65" s="70" t="s">
        <v>268</v>
      </c>
    </row>
  </sheetData>
  <hyperlinks>
    <hyperlink ref="B65" location="SouthSudanImports_Mar18!A1" display="SouthSudanImports_Mar18!A1" xr:uid="{6FC8D658-5A10-40BE-BB79-0A5952F746C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1"/>
  <sheetViews>
    <sheetView topLeftCell="A34" zoomScale="80" zoomScaleNormal="80" workbookViewId="0">
      <selection activeCell="M47" sqref="M47"/>
    </sheetView>
  </sheetViews>
  <sheetFormatPr defaultRowHeight="14.5" x14ac:dyDescent="0.35"/>
  <cols>
    <col min="1" max="1" width="17.54296875" customWidth="1"/>
  </cols>
  <sheetData>
    <row r="1" spans="1:5" x14ac:dyDescent="0.35">
      <c r="A1" s="14" t="s">
        <v>84</v>
      </c>
      <c r="B1" s="14"/>
      <c r="C1" s="14"/>
      <c r="D1" s="14"/>
    </row>
    <row r="2" spans="1:5" x14ac:dyDescent="0.35">
      <c r="A2" s="14" t="s">
        <v>52</v>
      </c>
      <c r="B2" s="14"/>
      <c r="C2" s="14"/>
      <c r="D2" s="14"/>
    </row>
    <row r="4" spans="1:5" x14ac:dyDescent="0.35">
      <c r="A4" s="14" t="s">
        <v>85</v>
      </c>
      <c r="B4" s="14" t="s">
        <v>86</v>
      </c>
      <c r="C4" s="14"/>
      <c r="D4" s="14"/>
    </row>
    <row r="6" spans="1:5" x14ac:dyDescent="0.35">
      <c r="A6" s="14" t="s">
        <v>57</v>
      </c>
      <c r="B6" s="14" t="s">
        <v>58</v>
      </c>
      <c r="C6" s="14" t="s">
        <v>59</v>
      </c>
      <c r="D6" s="14" t="s">
        <v>60</v>
      </c>
      <c r="E6" s="15" t="s">
        <v>87</v>
      </c>
    </row>
    <row r="7" spans="1:5" x14ac:dyDescent="0.35">
      <c r="A7" s="14" t="s">
        <v>61</v>
      </c>
      <c r="B7" s="14"/>
      <c r="C7" s="14"/>
      <c r="D7" s="14"/>
    </row>
    <row r="8" spans="1:5" x14ac:dyDescent="0.35">
      <c r="A8" s="14" t="s">
        <v>0</v>
      </c>
      <c r="B8" s="14">
        <v>213809.9782387515</v>
      </c>
      <c r="C8" s="14">
        <v>165874.27596455629</v>
      </c>
      <c r="D8" s="14">
        <v>159049.14518720799</v>
      </c>
      <c r="E8">
        <f>AVERAGE(B8:D8)</f>
        <v>179577.79979683858</v>
      </c>
    </row>
    <row r="9" spans="1:5" x14ac:dyDescent="0.35">
      <c r="A9" s="14" t="s">
        <v>1</v>
      </c>
      <c r="B9" s="14">
        <v>145712.17532765199</v>
      </c>
      <c r="C9" s="14">
        <v>115143.20513110769</v>
      </c>
      <c r="D9" s="14">
        <v>106917.5357897855</v>
      </c>
      <c r="E9">
        <f t="shared" ref="E9:E61" si="0">AVERAGE(B9:D9)</f>
        <v>122590.97208284838</v>
      </c>
    </row>
    <row r="10" spans="1:5" x14ac:dyDescent="0.35">
      <c r="A10" s="14" t="s">
        <v>2</v>
      </c>
      <c r="B10" s="14">
        <v>9575.2646083364998</v>
      </c>
      <c r="C10" s="14">
        <v>8457.1885453615996</v>
      </c>
      <c r="D10" s="14">
        <v>8893.6380020207998</v>
      </c>
      <c r="E10">
        <f t="shared" si="0"/>
        <v>8975.3637185729676</v>
      </c>
    </row>
    <row r="11" spans="1:5" x14ac:dyDescent="0.35">
      <c r="A11" s="14" t="s">
        <v>3</v>
      </c>
      <c r="B11" s="14">
        <v>16250.7808655594</v>
      </c>
      <c r="C11" s="14">
        <v>14406.493037661099</v>
      </c>
      <c r="D11" s="14">
        <v>15566.057293607801</v>
      </c>
      <c r="E11">
        <f t="shared" si="0"/>
        <v>15407.777065609434</v>
      </c>
    </row>
    <row r="12" spans="1:5" x14ac:dyDescent="0.35">
      <c r="A12" s="14" t="s">
        <v>4</v>
      </c>
      <c r="B12" s="14">
        <v>12377.3926426366</v>
      </c>
      <c r="C12" s="14">
        <v>10419.317155296099</v>
      </c>
      <c r="D12" s="14">
        <v>11695.117109483201</v>
      </c>
      <c r="E12">
        <f t="shared" si="0"/>
        <v>11497.275635805301</v>
      </c>
    </row>
    <row r="13" spans="1:5" x14ac:dyDescent="0.35">
      <c r="A13" s="14" t="s">
        <v>5</v>
      </c>
      <c r="B13" s="14">
        <v>2705.8266487933001</v>
      </c>
      <c r="C13" s="14">
        <v>2813.9224440936</v>
      </c>
      <c r="D13" s="14">
        <v>2873.6996059533999</v>
      </c>
      <c r="E13">
        <f t="shared" si="0"/>
        <v>2797.8162329467668</v>
      </c>
    </row>
    <row r="14" spans="1:5" x14ac:dyDescent="0.35">
      <c r="A14" s="14" t="s">
        <v>6</v>
      </c>
      <c r="B14" s="14">
        <v>1858.1219839731</v>
      </c>
      <c r="C14" s="14">
        <v>1596.1541254674</v>
      </c>
      <c r="D14" s="14">
        <v>1638.9280991324999</v>
      </c>
      <c r="E14">
        <f t="shared" si="0"/>
        <v>1697.7347361909999</v>
      </c>
    </row>
    <row r="15" spans="1:5" x14ac:dyDescent="0.35">
      <c r="A15" s="14" t="s">
        <v>7</v>
      </c>
      <c r="B15" s="14">
        <v>34942.952068683699</v>
      </c>
      <c r="C15" s="14">
        <v>30916.218152331399</v>
      </c>
      <c r="D15" s="14">
        <v>32217.073815879899</v>
      </c>
      <c r="E15">
        <f t="shared" si="0"/>
        <v>32692.081345631665</v>
      </c>
    </row>
    <row r="16" spans="1:5" x14ac:dyDescent="0.35">
      <c r="A16" s="14" t="s">
        <v>8</v>
      </c>
      <c r="B16" s="14">
        <v>1755.5184125269</v>
      </c>
      <c r="C16" s="14">
        <v>1632.7151884624</v>
      </c>
      <c r="D16" s="14">
        <v>1810.3887398545</v>
      </c>
      <c r="E16">
        <f t="shared" si="0"/>
        <v>1732.8741136146</v>
      </c>
    </row>
    <row r="17" spans="1:5" x14ac:dyDescent="0.35">
      <c r="A17" s="14" t="s">
        <v>9</v>
      </c>
      <c r="B17" s="14">
        <v>14683.1200216494</v>
      </c>
      <c r="C17" s="14">
        <v>11694.6053636835</v>
      </c>
      <c r="D17" s="14">
        <v>11267.2957712727</v>
      </c>
      <c r="E17">
        <f t="shared" si="0"/>
        <v>12548.340385535201</v>
      </c>
    </row>
    <row r="18" spans="1:5" x14ac:dyDescent="0.35">
      <c r="A18" s="14" t="s">
        <v>10</v>
      </c>
      <c r="B18" s="14">
        <v>1312.5729035177001</v>
      </c>
      <c r="C18" s="14">
        <v>1104.4566381981999</v>
      </c>
      <c r="D18" s="14">
        <v>1149.8025730249001</v>
      </c>
      <c r="E18">
        <f t="shared" si="0"/>
        <v>1188.9440382469334</v>
      </c>
    </row>
    <row r="19" spans="1:5" x14ac:dyDescent="0.35">
      <c r="A19" s="14" t="s">
        <v>11</v>
      </c>
      <c r="B19" s="14">
        <v>14077.122975627901</v>
      </c>
      <c r="C19" s="14">
        <v>8492.6344215134995</v>
      </c>
      <c r="D19" s="14">
        <v>7778.0818826944997</v>
      </c>
      <c r="E19">
        <f t="shared" si="0"/>
        <v>10115.946426611967</v>
      </c>
    </row>
    <row r="20" spans="1:5" x14ac:dyDescent="0.35">
      <c r="A20" s="14" t="s">
        <v>12</v>
      </c>
      <c r="B20" s="14">
        <v>35316.494573678399</v>
      </c>
      <c r="C20" s="14">
        <v>32834.755551734699</v>
      </c>
      <c r="D20" s="14">
        <v>36767.7902049412</v>
      </c>
      <c r="E20">
        <f t="shared" si="0"/>
        <v>34973.013443451433</v>
      </c>
    </row>
    <row r="21" spans="1:5" x14ac:dyDescent="0.35">
      <c r="A21" s="14" t="s">
        <v>278</v>
      </c>
      <c r="B21" s="14">
        <v>35909.053414563998</v>
      </c>
      <c r="C21" s="14">
        <v>37917.678437725903</v>
      </c>
      <c r="D21" s="14">
        <v>40337.492608858302</v>
      </c>
      <c r="E21">
        <f t="shared" si="0"/>
        <v>38054.741487049403</v>
      </c>
    </row>
    <row r="22" spans="1:5" x14ac:dyDescent="0.35">
      <c r="A22" s="14" t="s">
        <v>13</v>
      </c>
      <c r="B22" s="14">
        <v>1589.0258598457001</v>
      </c>
      <c r="C22" s="14">
        <v>1736.9345037137</v>
      </c>
      <c r="D22" s="14">
        <v>1891.5203691199999</v>
      </c>
      <c r="E22">
        <f t="shared" si="0"/>
        <v>1739.1602442264666</v>
      </c>
    </row>
    <row r="23" spans="1:5" x14ac:dyDescent="0.35">
      <c r="A23" s="14" t="s">
        <v>14</v>
      </c>
      <c r="B23" s="14">
        <v>296978.84278302232</v>
      </c>
      <c r="C23" s="14">
        <v>317750.34644309408</v>
      </c>
      <c r="D23" s="14">
        <v>270143.81341183808</v>
      </c>
      <c r="E23">
        <f t="shared" si="0"/>
        <v>294957.66754598479</v>
      </c>
    </row>
    <row r="24" spans="1:5" x14ac:dyDescent="0.35">
      <c r="A24" s="14" t="s">
        <v>15</v>
      </c>
      <c r="B24" s="14">
        <v>21736.502785213699</v>
      </c>
      <c r="C24" s="14">
        <v>12597.210591105701</v>
      </c>
      <c r="D24" s="14">
        <v>10677.9405677709</v>
      </c>
      <c r="E24">
        <f t="shared" si="0"/>
        <v>15003.8846480301</v>
      </c>
    </row>
    <row r="25" spans="1:5" x14ac:dyDescent="0.35">
      <c r="A25" s="14" t="s">
        <v>16</v>
      </c>
      <c r="B25" s="14">
        <v>4051.7831264390002</v>
      </c>
      <c r="C25" s="14">
        <v>4782.7730495332999</v>
      </c>
      <c r="D25" s="14">
        <v>5413.8043034324</v>
      </c>
      <c r="E25">
        <f t="shared" si="0"/>
        <v>4749.4534931348999</v>
      </c>
    </row>
    <row r="26" spans="1:5" x14ac:dyDescent="0.35">
      <c r="A26" s="14" t="s">
        <v>17</v>
      </c>
      <c r="B26" s="14">
        <v>54163.013337706398</v>
      </c>
      <c r="C26" s="14">
        <v>63078.725793715101</v>
      </c>
      <c r="D26" s="14">
        <v>70314.560872014496</v>
      </c>
      <c r="E26">
        <f t="shared" si="0"/>
        <v>62518.766667811993</v>
      </c>
    </row>
    <row r="27" spans="1:5" x14ac:dyDescent="0.35">
      <c r="A27" s="14" t="s">
        <v>18</v>
      </c>
      <c r="B27" s="14">
        <v>17412.4992581925</v>
      </c>
      <c r="C27" s="14">
        <v>13660.1462163579</v>
      </c>
      <c r="D27" s="14">
        <v>13863.183525952199</v>
      </c>
      <c r="E27">
        <f t="shared" si="0"/>
        <v>14978.6096668342</v>
      </c>
    </row>
    <row r="28" spans="1:5" x14ac:dyDescent="0.35">
      <c r="A28" s="14" t="s">
        <v>19</v>
      </c>
      <c r="B28" s="14">
        <v>849.12340475040003</v>
      </c>
      <c r="C28" s="14">
        <v>939.32834823170003</v>
      </c>
      <c r="D28" s="14">
        <v>985.83153589860001</v>
      </c>
      <c r="E28">
        <f t="shared" si="0"/>
        <v>924.76109629356677</v>
      </c>
    </row>
    <row r="29" spans="1:5" x14ac:dyDescent="0.35">
      <c r="A29" s="14" t="s">
        <v>20</v>
      </c>
      <c r="B29" s="14">
        <v>39086.961986016198</v>
      </c>
      <c r="C29" s="14">
        <v>37338.176147654398</v>
      </c>
      <c r="D29" s="14">
        <v>42793.869465445801</v>
      </c>
      <c r="E29">
        <f t="shared" si="0"/>
        <v>39739.669199705466</v>
      </c>
    </row>
    <row r="30" spans="1:5" x14ac:dyDescent="0.35">
      <c r="A30" s="14" t="s">
        <v>21</v>
      </c>
      <c r="B30" s="14">
        <v>8778.4370289977996</v>
      </c>
      <c r="C30" s="14">
        <v>8767.1970105551009</v>
      </c>
      <c r="D30" s="14">
        <v>8476.1368108746992</v>
      </c>
      <c r="E30">
        <f t="shared" si="0"/>
        <v>8673.9236168092011</v>
      </c>
    </row>
    <row r="31" spans="1:5" x14ac:dyDescent="0.35">
      <c r="A31" s="14" t="s">
        <v>22</v>
      </c>
      <c r="B31" s="14">
        <v>1027.0138414254</v>
      </c>
      <c r="C31" s="14">
        <v>1014.4607862264</v>
      </c>
      <c r="D31" s="14">
        <v>1122.6432359961</v>
      </c>
      <c r="E31">
        <f t="shared" si="0"/>
        <v>1054.7059545493</v>
      </c>
    </row>
    <row r="32" spans="1:5" x14ac:dyDescent="0.35">
      <c r="A32" s="14" t="s">
        <v>23</v>
      </c>
      <c r="B32" s="14">
        <v>61445.3715532723</v>
      </c>
      <c r="C32" s="14">
        <v>63768.026951259999</v>
      </c>
      <c r="D32" s="14">
        <v>70525.979046410997</v>
      </c>
      <c r="E32">
        <f t="shared" si="0"/>
        <v>65246.459183647763</v>
      </c>
    </row>
    <row r="33" spans="1:5" x14ac:dyDescent="0.35">
      <c r="A33" s="14" t="s">
        <v>24</v>
      </c>
      <c r="B33" s="14">
        <v>2520.9735662943999</v>
      </c>
      <c r="C33" s="14">
        <v>2335.1891984918998</v>
      </c>
      <c r="D33" s="14">
        <v>2241.0170761508998</v>
      </c>
      <c r="E33">
        <f t="shared" si="0"/>
        <v>2365.7266136457333</v>
      </c>
    </row>
    <row r="34" spans="1:5" x14ac:dyDescent="0.35">
      <c r="A34" s="14" t="s">
        <v>25</v>
      </c>
      <c r="B34" s="14">
        <v>2053</v>
      </c>
      <c r="C34" s="14">
        <v>2668.9040719999998</v>
      </c>
      <c r="D34" s="14">
        <v>2756.8178250000001</v>
      </c>
      <c r="E34">
        <f t="shared" si="0"/>
        <v>2492.907299</v>
      </c>
    </row>
    <row r="35" spans="1:5" x14ac:dyDescent="0.35">
      <c r="A35" s="14" t="s">
        <v>26</v>
      </c>
      <c r="B35" s="14">
        <v>30774.213828110202</v>
      </c>
      <c r="C35" s="14">
        <v>37367.036420635603</v>
      </c>
      <c r="D35" s="14">
        <v>42959.534586414302</v>
      </c>
      <c r="E35">
        <f t="shared" si="0"/>
        <v>37033.594945053374</v>
      </c>
    </row>
    <row r="36" spans="1:5" x14ac:dyDescent="0.35">
      <c r="A36" s="14" t="s">
        <v>27</v>
      </c>
      <c r="B36" s="14">
        <v>11866.8601467588</v>
      </c>
      <c r="C36" s="14">
        <v>11406.458709987501</v>
      </c>
      <c r="D36" s="14">
        <v>11222.263845325901</v>
      </c>
      <c r="E36">
        <f t="shared" si="0"/>
        <v>11498.5275673574</v>
      </c>
    </row>
    <row r="37" spans="1:5" x14ac:dyDescent="0.35">
      <c r="A37" s="14" t="s">
        <v>28</v>
      </c>
      <c r="B37" s="14">
        <v>5965.3595984018002</v>
      </c>
      <c r="C37" s="14">
        <v>6430.4258419676999</v>
      </c>
      <c r="D37" s="14">
        <v>5318.1976577155001</v>
      </c>
      <c r="E37">
        <f t="shared" si="0"/>
        <v>5904.6610326950004</v>
      </c>
    </row>
    <row r="38" spans="1:5" x14ac:dyDescent="0.35">
      <c r="A38" s="14" t="s">
        <v>29</v>
      </c>
      <c r="B38" s="14">
        <v>14388.3854642769</v>
      </c>
      <c r="C38" s="14">
        <v>13037.9674478699</v>
      </c>
      <c r="D38" s="14">
        <v>14001.6967478242</v>
      </c>
      <c r="E38">
        <f t="shared" si="0"/>
        <v>13809.349886657001</v>
      </c>
    </row>
    <row r="39" spans="1:5" x14ac:dyDescent="0.35">
      <c r="A39" s="14" t="s">
        <v>30</v>
      </c>
      <c r="B39" s="14">
        <v>5361.8242073502997</v>
      </c>
      <c r="C39" s="14">
        <v>4783.2938917778001</v>
      </c>
      <c r="D39" s="14">
        <v>4667.1193199248</v>
      </c>
      <c r="E39">
        <f t="shared" si="0"/>
        <v>4937.4124730176336</v>
      </c>
    </row>
    <row r="40" spans="1:5" x14ac:dyDescent="0.35">
      <c r="A40" s="14" t="s">
        <v>31</v>
      </c>
      <c r="B40" s="14">
        <v>12803.438964957701</v>
      </c>
      <c r="C40" s="14">
        <v>11681.7612610428</v>
      </c>
      <c r="D40" s="14">
        <v>12216.2350241241</v>
      </c>
      <c r="E40">
        <f t="shared" si="0"/>
        <v>12233.811750041534</v>
      </c>
    </row>
    <row r="41" spans="1:5" x14ac:dyDescent="0.35">
      <c r="A41" s="14" t="s">
        <v>32</v>
      </c>
      <c r="B41" s="14">
        <v>110080.76815340749</v>
      </c>
      <c r="C41" s="14">
        <v>101186.5791467119</v>
      </c>
      <c r="D41" s="14">
        <v>103606.57489614389</v>
      </c>
      <c r="E41">
        <f t="shared" si="0"/>
        <v>104957.97406542111</v>
      </c>
    </row>
    <row r="42" spans="1:5" x14ac:dyDescent="0.35">
      <c r="A42" s="14" t="s">
        <v>33</v>
      </c>
      <c r="B42" s="14">
        <v>16961.1336993601</v>
      </c>
      <c r="C42" s="14">
        <v>14798.4490962072</v>
      </c>
      <c r="D42" s="14">
        <v>10930.1315678309</v>
      </c>
      <c r="E42">
        <f t="shared" si="0"/>
        <v>14229.904787799402</v>
      </c>
    </row>
    <row r="43" spans="1:5" x14ac:dyDescent="0.35">
      <c r="A43" s="14" t="s">
        <v>34</v>
      </c>
      <c r="B43" s="14">
        <v>12786.130921923201</v>
      </c>
      <c r="C43" s="14">
        <v>11571.112427840601</v>
      </c>
      <c r="D43" s="14">
        <v>10947.2772456845</v>
      </c>
      <c r="E43">
        <f t="shared" si="0"/>
        <v>11768.173531816101</v>
      </c>
    </row>
    <row r="44" spans="1:5" x14ac:dyDescent="0.35">
      <c r="A44" s="14" t="s">
        <v>35</v>
      </c>
      <c r="B44" s="14">
        <v>8229.7328922240995</v>
      </c>
      <c r="C44" s="14">
        <v>7217.6169662131997</v>
      </c>
      <c r="D44" s="14">
        <v>7528.2858190654997</v>
      </c>
      <c r="E44">
        <f t="shared" si="0"/>
        <v>7658.5452258342666</v>
      </c>
    </row>
    <row r="45" spans="1:5" x14ac:dyDescent="0.35">
      <c r="A45" s="14" t="s">
        <v>36</v>
      </c>
      <c r="B45" s="14">
        <v>568498.78818998428</v>
      </c>
      <c r="C45" s="14">
        <v>494582.60394897551</v>
      </c>
      <c r="D45" s="14">
        <v>404649.12539882929</v>
      </c>
      <c r="E45">
        <f t="shared" si="0"/>
        <v>489243.50584592973</v>
      </c>
    </row>
    <row r="46" spans="1:5" x14ac:dyDescent="0.35">
      <c r="A46" s="14" t="s">
        <v>37</v>
      </c>
      <c r="B46" s="14">
        <v>8016.2881242827998</v>
      </c>
      <c r="C46" s="14">
        <v>8279.0652913580998</v>
      </c>
      <c r="D46" s="14">
        <v>8473.7848274650005</v>
      </c>
      <c r="E46">
        <f t="shared" si="0"/>
        <v>8256.3794143686337</v>
      </c>
    </row>
    <row r="47" spans="1:5" x14ac:dyDescent="0.35">
      <c r="A47" s="14" t="s">
        <v>38</v>
      </c>
      <c r="B47" s="14">
        <v>348.89983321800003</v>
      </c>
      <c r="C47" s="14">
        <v>315.8808171252</v>
      </c>
      <c r="D47" s="14">
        <v>342.78169541940002</v>
      </c>
      <c r="E47">
        <f t="shared" si="0"/>
        <v>335.8541152542</v>
      </c>
    </row>
    <row r="48" spans="1:5" x14ac:dyDescent="0.35">
      <c r="A48" s="14" t="s">
        <v>39</v>
      </c>
      <c r="B48" s="14">
        <v>15280.030481351099</v>
      </c>
      <c r="C48" s="14">
        <v>13676.399924945101</v>
      </c>
      <c r="D48" s="14">
        <v>14604.5205309634</v>
      </c>
      <c r="E48">
        <f t="shared" si="0"/>
        <v>14520.316979086534</v>
      </c>
    </row>
    <row r="49" spans="1:5" x14ac:dyDescent="0.35">
      <c r="A49" s="14" t="s">
        <v>40</v>
      </c>
      <c r="B49" s="14">
        <v>1342.9937935624</v>
      </c>
      <c r="C49" s="14">
        <v>1377.1757055864</v>
      </c>
      <c r="D49" s="14">
        <v>1433.8263173108001</v>
      </c>
      <c r="E49">
        <f t="shared" si="0"/>
        <v>1384.6652721532</v>
      </c>
    </row>
    <row r="50" spans="1:5" x14ac:dyDescent="0.35">
      <c r="A50" s="14" t="s">
        <v>41</v>
      </c>
      <c r="B50" s="14">
        <v>5015.4017776218998</v>
      </c>
      <c r="C50" s="14">
        <v>4214.7344530291002</v>
      </c>
      <c r="D50" s="14">
        <v>3674.7567845056001</v>
      </c>
      <c r="E50">
        <f t="shared" si="0"/>
        <v>4301.6310050521997</v>
      </c>
    </row>
    <row r="51" spans="1:5" x14ac:dyDescent="0.35">
      <c r="A51" s="14" t="s">
        <v>42</v>
      </c>
      <c r="B51" s="14">
        <v>1374.6084852344</v>
      </c>
      <c r="C51" s="14">
        <v>1332.2704722881001</v>
      </c>
      <c r="D51" s="14">
        <v>1318.0575191544999</v>
      </c>
      <c r="E51">
        <f t="shared" si="0"/>
        <v>1341.6454922256667</v>
      </c>
    </row>
    <row r="52" spans="1:5" x14ac:dyDescent="0.35">
      <c r="A52" s="14" t="s">
        <v>43</v>
      </c>
      <c r="B52" s="14">
        <v>350852.10028709611</v>
      </c>
      <c r="C52" s="14">
        <v>317405.90475166938</v>
      </c>
      <c r="D52" s="14">
        <v>295440.00981847802</v>
      </c>
      <c r="E52">
        <f t="shared" si="0"/>
        <v>321232.67161908117</v>
      </c>
    </row>
    <row r="53" spans="1:5" x14ac:dyDescent="0.35">
      <c r="A53" s="14" t="s">
        <v>44</v>
      </c>
      <c r="B53" s="14">
        <v>15847.8983050847</v>
      </c>
      <c r="C53" s="14">
        <v>13408.299385992999</v>
      </c>
      <c r="D53" s="14">
        <v>6534.4518255343</v>
      </c>
      <c r="E53">
        <f t="shared" si="0"/>
        <v>11930.216505537333</v>
      </c>
    </row>
    <row r="54" spans="1:5" x14ac:dyDescent="0.35">
      <c r="A54" s="14" t="s">
        <v>45</v>
      </c>
      <c r="B54" s="14">
        <v>69349.6337765098</v>
      </c>
      <c r="C54" s="14">
        <v>79545.817007996695</v>
      </c>
      <c r="D54" s="14">
        <v>82887.395894540707</v>
      </c>
      <c r="E54">
        <f t="shared" si="0"/>
        <v>77260.948893015739</v>
      </c>
    </row>
    <row r="55" spans="1:5" x14ac:dyDescent="0.35">
      <c r="A55" s="14" t="s">
        <v>276</v>
      </c>
      <c r="B55" s="14">
        <v>4462.3640714536996</v>
      </c>
      <c r="C55" s="14">
        <v>4156.1175690890004</v>
      </c>
      <c r="D55" s="14">
        <v>4007.0020476881</v>
      </c>
      <c r="E55">
        <f t="shared" si="0"/>
        <v>4208.4945627436</v>
      </c>
    </row>
    <row r="56" spans="1:5" x14ac:dyDescent="0.35">
      <c r="A56" s="14" t="s">
        <v>46</v>
      </c>
      <c r="B56" s="14">
        <v>4569.1518569769996</v>
      </c>
      <c r="C56" s="14">
        <v>4179.1851521567996</v>
      </c>
      <c r="D56" s="14">
        <v>4449.2623452714997</v>
      </c>
      <c r="E56">
        <f t="shared" si="0"/>
        <v>4399.1997848017663</v>
      </c>
    </row>
    <row r="57" spans="1:5" x14ac:dyDescent="0.35">
      <c r="A57" s="14" t="s">
        <v>47</v>
      </c>
      <c r="B57" s="14">
        <v>47603.928902764099</v>
      </c>
      <c r="C57" s="14">
        <v>43014.5517109539</v>
      </c>
      <c r="D57" s="14">
        <v>41703.561397247198</v>
      </c>
      <c r="E57">
        <f t="shared" si="0"/>
        <v>44107.347336988401</v>
      </c>
    </row>
    <row r="58" spans="1:5" x14ac:dyDescent="0.35">
      <c r="A58" s="14" t="s">
        <v>48</v>
      </c>
      <c r="B58" s="14">
        <v>27948.5733127026</v>
      </c>
      <c r="C58" s="14">
        <v>25207.229020245701</v>
      </c>
      <c r="D58" s="14">
        <v>25307.8424665895</v>
      </c>
      <c r="E58">
        <f t="shared" si="0"/>
        <v>26154.5482665126</v>
      </c>
    </row>
    <row r="59" spans="1:5" x14ac:dyDescent="0.35">
      <c r="A59" s="14" t="s">
        <v>277</v>
      </c>
      <c r="B59" s="14">
        <v>49488.302779447702</v>
      </c>
      <c r="C59" s="14">
        <v>46788.075843425599</v>
      </c>
      <c r="D59" s="14">
        <v>48860.260742480103</v>
      </c>
      <c r="E59">
        <f t="shared" si="0"/>
        <v>48378.879788451137</v>
      </c>
    </row>
    <row r="60" spans="1:5" x14ac:dyDescent="0.35">
      <c r="A60" s="14" t="s">
        <v>49</v>
      </c>
      <c r="B60" s="14">
        <v>27150.5751615646</v>
      </c>
      <c r="C60" s="14">
        <v>21243.459004701301</v>
      </c>
      <c r="D60" s="14">
        <v>21063.063976948899</v>
      </c>
      <c r="E60">
        <f t="shared" si="0"/>
        <v>23152.366047738265</v>
      </c>
    </row>
    <row r="61" spans="1:5" x14ac:dyDescent="0.35">
      <c r="A61" s="14" t="s">
        <v>50</v>
      </c>
      <c r="B61" s="14">
        <v>15834.069867</v>
      </c>
      <c r="C61" s="14">
        <v>16072.380218</v>
      </c>
      <c r="D61" s="14">
        <v>16123.763648</v>
      </c>
      <c r="E61">
        <f t="shared" si="0"/>
        <v>16010.071244333332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zoomScale="70" zoomScaleNormal="70" workbookViewId="0">
      <selection sqref="A1:A1048576"/>
    </sheetView>
  </sheetViews>
  <sheetFormatPr defaultRowHeight="12.5" x14ac:dyDescent="0.25"/>
  <cols>
    <col min="1" max="16384" width="8.7265625" style="2"/>
  </cols>
  <sheetData>
    <row r="1" spans="1:6" x14ac:dyDescent="0.25">
      <c r="A1" s="38" t="s">
        <v>78</v>
      </c>
      <c r="B1" s="38"/>
      <c r="C1" s="38"/>
      <c r="D1" s="38"/>
    </row>
    <row r="2" spans="1:6" x14ac:dyDescent="0.25">
      <c r="A2" s="38" t="s">
        <v>52</v>
      </c>
      <c r="B2" s="38"/>
      <c r="C2" s="38"/>
      <c r="D2" s="38"/>
    </row>
    <row r="4" spans="1:6" x14ac:dyDescent="0.25">
      <c r="A4" s="38" t="s">
        <v>53</v>
      </c>
      <c r="B4" s="38" t="s">
        <v>54</v>
      </c>
      <c r="C4" s="38" t="s">
        <v>55</v>
      </c>
      <c r="D4" s="38" t="s">
        <v>56</v>
      </c>
    </row>
    <row r="6" spans="1:6" x14ac:dyDescent="0.25">
      <c r="A6" s="38" t="s">
        <v>57</v>
      </c>
      <c r="B6" s="38" t="s">
        <v>58</v>
      </c>
      <c r="C6" s="38" t="s">
        <v>59</v>
      </c>
      <c r="D6" s="38" t="s">
        <v>60</v>
      </c>
    </row>
    <row r="7" spans="1:6" x14ac:dyDescent="0.25">
      <c r="A7" s="38" t="s">
        <v>61</v>
      </c>
      <c r="B7" s="38"/>
      <c r="C7" s="38"/>
      <c r="D7" s="38"/>
    </row>
    <row r="8" spans="1:6" x14ac:dyDescent="0.25">
      <c r="A8" s="38" t="s">
        <v>2</v>
      </c>
      <c r="B8" s="38">
        <v>324677.52899999998</v>
      </c>
      <c r="C8" s="38">
        <v>232835.47099999999</v>
      </c>
      <c r="D8" s="38">
        <v>203776.00099999999</v>
      </c>
      <c r="E8" s="1">
        <f>AVERAGE(B8:D8)</f>
        <v>253763.0003333333</v>
      </c>
      <c r="F8" s="2">
        <v>1</v>
      </c>
    </row>
    <row r="9" spans="1:6" x14ac:dyDescent="0.25">
      <c r="A9" s="38" t="s">
        <v>4</v>
      </c>
      <c r="B9" s="38">
        <v>1842629.6070000001</v>
      </c>
      <c r="C9" s="38">
        <v>971625.20499999996</v>
      </c>
      <c r="D9" s="38">
        <v>633547.07700000005</v>
      </c>
      <c r="E9" s="1">
        <f t="shared" ref="E9:E36" si="0">AVERAGE(B9:D9)</f>
        <v>1149267.2963333332</v>
      </c>
      <c r="F9" s="2">
        <v>2</v>
      </c>
    </row>
    <row r="10" spans="1:6" x14ac:dyDescent="0.25">
      <c r="A10" s="38" t="s">
        <v>6</v>
      </c>
      <c r="B10" s="38">
        <v>16689.395</v>
      </c>
      <c r="C10" s="38">
        <v>10152.57</v>
      </c>
      <c r="D10" s="38">
        <v>13121.159</v>
      </c>
      <c r="E10" s="1">
        <f t="shared" si="0"/>
        <v>13321.041333333333</v>
      </c>
      <c r="F10" s="2">
        <v>3</v>
      </c>
    </row>
    <row r="11" spans="1:6" x14ac:dyDescent="0.25">
      <c r="A11" s="38" t="s">
        <v>8</v>
      </c>
      <c r="B11" s="38">
        <v>22264.569</v>
      </c>
      <c r="C11" s="38">
        <v>18813.512999999999</v>
      </c>
      <c r="D11" s="38">
        <v>20885.014999999999</v>
      </c>
      <c r="E11" s="1">
        <f t="shared" si="0"/>
        <v>20654.365666666665</v>
      </c>
      <c r="F11" s="2">
        <v>4</v>
      </c>
    </row>
    <row r="12" spans="1:6" x14ac:dyDescent="0.25">
      <c r="A12" s="38" t="s">
        <v>9</v>
      </c>
      <c r="B12" s="38">
        <v>168073.62700000001</v>
      </c>
      <c r="C12" s="38">
        <v>159319.50599999999</v>
      </c>
      <c r="D12" s="38">
        <v>128720.906</v>
      </c>
      <c r="E12" s="1">
        <f t="shared" si="0"/>
        <v>152038.01300000001</v>
      </c>
      <c r="F12" s="2">
        <v>5</v>
      </c>
    </row>
    <row r="13" spans="1:6" x14ac:dyDescent="0.25">
      <c r="A13" s="38" t="s">
        <v>10</v>
      </c>
      <c r="B13" s="38">
        <v>8998.5769999999993</v>
      </c>
      <c r="C13" s="38">
        <v>7183.4089999999997</v>
      </c>
      <c r="D13" s="38">
        <v>7216.116</v>
      </c>
      <c r="E13" s="1">
        <f t="shared" si="0"/>
        <v>7799.3673333333327</v>
      </c>
      <c r="F13" s="2">
        <v>6</v>
      </c>
    </row>
    <row r="14" spans="1:6" x14ac:dyDescent="0.25">
      <c r="A14" s="38" t="s">
        <v>12</v>
      </c>
      <c r="B14" s="38">
        <v>3062186.6359999999</v>
      </c>
      <c r="C14" s="38">
        <v>2058264.0989999999</v>
      </c>
      <c r="D14" s="38">
        <v>1999706.2579999999</v>
      </c>
      <c r="E14" s="1">
        <f t="shared" si="0"/>
        <v>2373385.6643333328</v>
      </c>
      <c r="F14" s="2">
        <v>7</v>
      </c>
    </row>
    <row r="15" spans="1:6" x14ac:dyDescent="0.25">
      <c r="A15" s="38" t="s">
        <v>13</v>
      </c>
      <c r="B15" s="38">
        <v>10347.981</v>
      </c>
      <c r="C15" s="38">
        <v>12350.536</v>
      </c>
      <c r="D15" s="38">
        <v>13596.672</v>
      </c>
      <c r="E15" s="1">
        <f t="shared" si="0"/>
        <v>12098.396333333332</v>
      </c>
      <c r="F15" s="2">
        <v>8</v>
      </c>
    </row>
    <row r="16" spans="1:6" x14ac:dyDescent="0.25">
      <c r="A16" s="38" t="s">
        <v>14</v>
      </c>
      <c r="B16" s="38">
        <v>757845.95</v>
      </c>
      <c r="C16" s="38">
        <v>928773.28099999996</v>
      </c>
      <c r="D16" s="38">
        <v>1427397.094</v>
      </c>
      <c r="E16" s="1">
        <f t="shared" si="0"/>
        <v>1038005.4416666668</v>
      </c>
      <c r="F16" s="2">
        <v>9</v>
      </c>
    </row>
    <row r="17" spans="1:6" x14ac:dyDescent="0.25">
      <c r="A17" s="38" t="s">
        <v>16</v>
      </c>
      <c r="B17" s="38">
        <v>131948.889</v>
      </c>
      <c r="C17" s="38">
        <v>129475.442</v>
      </c>
      <c r="D17" s="38">
        <v>128280.31200000001</v>
      </c>
      <c r="E17" s="1">
        <f t="shared" si="0"/>
        <v>129901.54766666668</v>
      </c>
      <c r="F17" s="2">
        <v>10</v>
      </c>
    </row>
    <row r="18" spans="1:6" x14ac:dyDescent="0.25">
      <c r="A18" s="38" t="s">
        <v>19</v>
      </c>
      <c r="B18" s="38">
        <v>59471.243000000002</v>
      </c>
      <c r="C18" s="38">
        <v>69144.588000000003</v>
      </c>
      <c r="D18" s="38">
        <v>58840.589</v>
      </c>
      <c r="E18" s="1">
        <f t="shared" si="0"/>
        <v>62485.473333333335</v>
      </c>
      <c r="F18" s="2">
        <v>11</v>
      </c>
    </row>
    <row r="19" spans="1:6" x14ac:dyDescent="0.25">
      <c r="A19" s="38" t="s">
        <v>20</v>
      </c>
      <c r="B19" s="38">
        <v>1957264.362</v>
      </c>
      <c r="C19" s="38">
        <v>1935670.129</v>
      </c>
      <c r="D19" s="38">
        <v>1852048.1240000001</v>
      </c>
      <c r="E19" s="1">
        <f t="shared" si="0"/>
        <v>1914994.2050000001</v>
      </c>
      <c r="F19" s="2">
        <v>12</v>
      </c>
    </row>
    <row r="20" spans="1:6" x14ac:dyDescent="0.25">
      <c r="A20" s="38" t="s">
        <v>21</v>
      </c>
      <c r="B20" s="38">
        <v>199493.465</v>
      </c>
      <c r="C20" s="38">
        <v>175455.255</v>
      </c>
      <c r="D20" s="38">
        <v>168768.03700000001</v>
      </c>
      <c r="E20" s="1">
        <f t="shared" si="0"/>
        <v>181238.91899999999</v>
      </c>
      <c r="F20" s="2">
        <v>13</v>
      </c>
    </row>
    <row r="21" spans="1:6" x14ac:dyDescent="0.25">
      <c r="A21" s="38" t="s">
        <v>22</v>
      </c>
      <c r="B21" s="38">
        <v>41914.824000000001</v>
      </c>
      <c r="C21" s="38">
        <v>39073.006999999998</v>
      </c>
      <c r="D21" s="38">
        <v>46336.578999999998</v>
      </c>
      <c r="E21" s="1">
        <f t="shared" si="0"/>
        <v>42441.47</v>
      </c>
      <c r="F21" s="2">
        <v>14</v>
      </c>
    </row>
    <row r="22" spans="1:6" x14ac:dyDescent="0.25">
      <c r="A22" s="38" t="s">
        <v>23</v>
      </c>
      <c r="B22" s="38">
        <v>308773.408</v>
      </c>
      <c r="C22" s="38">
        <v>302831.42300000001</v>
      </c>
      <c r="D22" s="38">
        <v>381341.52299999999</v>
      </c>
      <c r="E22" s="1">
        <f t="shared" si="0"/>
        <v>330982.11800000002</v>
      </c>
      <c r="F22" s="2">
        <v>15</v>
      </c>
    </row>
    <row r="23" spans="1:6" x14ac:dyDescent="0.25">
      <c r="A23" s="38" t="s">
        <v>25</v>
      </c>
      <c r="B23" s="38">
        <v>22988.566999999999</v>
      </c>
      <c r="C23" s="38">
        <v>11672.915000000001</v>
      </c>
      <c r="D23" s="38">
        <v>3460.627</v>
      </c>
      <c r="E23" s="1">
        <f t="shared" si="0"/>
        <v>12707.369666666667</v>
      </c>
      <c r="F23" s="2">
        <v>16</v>
      </c>
    </row>
    <row r="24" spans="1:6" x14ac:dyDescent="0.25">
      <c r="A24" s="38" t="s">
        <v>26</v>
      </c>
      <c r="B24" s="38">
        <v>1562109.922</v>
      </c>
      <c r="C24" s="38">
        <v>1083209.064</v>
      </c>
      <c r="D24" s="38">
        <v>799951.80700000003</v>
      </c>
      <c r="E24" s="1">
        <f t="shared" si="0"/>
        <v>1148423.5976666666</v>
      </c>
      <c r="F24" s="2">
        <v>17</v>
      </c>
    </row>
    <row r="25" spans="1:6" x14ac:dyDescent="0.25">
      <c r="A25" s="38" t="s">
        <v>29</v>
      </c>
      <c r="B25" s="38">
        <v>1627904.3149999999</v>
      </c>
      <c r="C25" s="38">
        <v>1342220.169</v>
      </c>
      <c r="D25" s="38">
        <v>1519226.1359999999</v>
      </c>
      <c r="E25" s="1">
        <f t="shared" si="0"/>
        <v>1496450.2066666668</v>
      </c>
      <c r="F25" s="2">
        <v>18</v>
      </c>
    </row>
    <row r="26" spans="1:6" x14ac:dyDescent="0.25">
      <c r="A26" s="38" t="s">
        <v>30</v>
      </c>
      <c r="B26" s="38">
        <v>167659.954</v>
      </c>
      <c r="C26" s="38">
        <v>155921.78700000001</v>
      </c>
      <c r="D26" s="38">
        <v>172651.77900000001</v>
      </c>
      <c r="E26" s="1">
        <f t="shared" si="0"/>
        <v>165411.17333333334</v>
      </c>
      <c r="F26" s="2">
        <v>19</v>
      </c>
    </row>
    <row r="27" spans="1:6" x14ac:dyDescent="0.25">
      <c r="A27" s="38" t="s">
        <v>32</v>
      </c>
      <c r="B27" s="38">
        <v>879187.37</v>
      </c>
      <c r="C27" s="38">
        <v>682366.09699999995</v>
      </c>
      <c r="D27" s="38">
        <v>728263.65899999999</v>
      </c>
      <c r="E27" s="1">
        <f t="shared" si="0"/>
        <v>763272.37533333339</v>
      </c>
      <c r="F27" s="2">
        <v>20</v>
      </c>
    </row>
    <row r="28" spans="1:6" x14ac:dyDescent="0.25">
      <c r="A28" s="38" t="s">
        <v>35</v>
      </c>
      <c r="B28" s="38">
        <v>856294.00199999998</v>
      </c>
      <c r="C28" s="38">
        <v>485644.82799999998</v>
      </c>
      <c r="D28" s="38">
        <v>396976.70400000003</v>
      </c>
      <c r="E28" s="1">
        <f t="shared" si="0"/>
        <v>579638.51133333333</v>
      </c>
      <c r="F28" s="2">
        <v>21</v>
      </c>
    </row>
    <row r="29" spans="1:6" x14ac:dyDescent="0.25">
      <c r="A29" s="38" t="s">
        <v>36</v>
      </c>
      <c r="B29" s="38">
        <v>1361589.1669999999</v>
      </c>
      <c r="C29" s="38">
        <v>1436617.9439999999</v>
      </c>
      <c r="D29" s="38">
        <v>1546903.909</v>
      </c>
      <c r="E29" s="1">
        <f t="shared" si="0"/>
        <v>1448370.3399999999</v>
      </c>
      <c r="F29" s="2">
        <v>22</v>
      </c>
    </row>
    <row r="30" spans="1:6" x14ac:dyDescent="0.25">
      <c r="A30" s="38" t="s">
        <v>38</v>
      </c>
      <c r="B30" s="38">
        <v>1094.174</v>
      </c>
      <c r="C30" s="38">
        <v>1028.4590000000001</v>
      </c>
      <c r="D30" s="38">
        <v>949.38699999999994</v>
      </c>
      <c r="E30" s="1">
        <f t="shared" si="0"/>
        <v>1024.0066666666664</v>
      </c>
      <c r="F30" s="2">
        <v>23</v>
      </c>
    </row>
    <row r="31" spans="1:6" x14ac:dyDescent="0.25">
      <c r="A31" s="38" t="s">
        <v>39</v>
      </c>
      <c r="B31" s="38">
        <v>873072.12300000002</v>
      </c>
      <c r="C31" s="38">
        <v>746710.85100000002</v>
      </c>
      <c r="D31" s="38">
        <v>749483.88800000004</v>
      </c>
      <c r="E31" s="1">
        <f t="shared" si="0"/>
        <v>789755.62066666654</v>
      </c>
      <c r="F31" s="2">
        <v>24</v>
      </c>
    </row>
    <row r="32" spans="1:6" x14ac:dyDescent="0.25">
      <c r="A32" s="38" t="s">
        <v>41</v>
      </c>
      <c r="B32" s="38">
        <v>427634.92300000001</v>
      </c>
      <c r="C32" s="38">
        <v>524487.826</v>
      </c>
      <c r="D32" s="38">
        <v>479511.478</v>
      </c>
      <c r="E32" s="1">
        <f t="shared" si="0"/>
        <v>477211.40899999999</v>
      </c>
      <c r="F32" s="2">
        <v>25</v>
      </c>
    </row>
    <row r="33" spans="1:6" x14ac:dyDescent="0.25">
      <c r="A33" s="38" t="s">
        <v>42</v>
      </c>
      <c r="B33" s="38">
        <v>16888.125</v>
      </c>
      <c r="C33" s="38">
        <v>20073.580000000002</v>
      </c>
      <c r="D33" s="38">
        <v>22618.084999999999</v>
      </c>
      <c r="E33" s="1">
        <f t="shared" si="0"/>
        <v>19859.93</v>
      </c>
      <c r="F33" s="2">
        <v>26</v>
      </c>
    </row>
    <row r="34" spans="1:6" x14ac:dyDescent="0.25">
      <c r="A34" s="38" t="s">
        <v>45</v>
      </c>
      <c r="B34" s="38">
        <v>672535.85699999996</v>
      </c>
      <c r="C34" s="38">
        <v>625300.56200000003</v>
      </c>
      <c r="D34" s="38">
        <v>411611.96100000001</v>
      </c>
      <c r="E34" s="38">
        <f t="shared" si="0"/>
        <v>569816.12666666659</v>
      </c>
      <c r="F34" s="2">
        <v>27</v>
      </c>
    </row>
    <row r="35" spans="1:6" x14ac:dyDescent="0.25">
      <c r="A35" s="38" t="s">
        <v>46</v>
      </c>
      <c r="B35" s="38">
        <v>111963.27800000001</v>
      </c>
      <c r="C35" s="38">
        <v>138505.065</v>
      </c>
      <c r="D35" s="38">
        <v>208771.215</v>
      </c>
      <c r="E35" s="38">
        <f t="shared" si="0"/>
        <v>153079.85266666664</v>
      </c>
      <c r="F35" s="2">
        <v>28</v>
      </c>
    </row>
    <row r="36" spans="1:6" x14ac:dyDescent="0.25">
      <c r="A36" s="38" t="s">
        <v>47</v>
      </c>
      <c r="B36" s="38">
        <v>492812.255</v>
      </c>
      <c r="C36" s="38">
        <v>379473.96500000003</v>
      </c>
      <c r="D36" s="38">
        <v>394420.31300000002</v>
      </c>
      <c r="E36" s="38">
        <f t="shared" si="0"/>
        <v>422235.511</v>
      </c>
      <c r="F36" s="2">
        <v>29</v>
      </c>
    </row>
  </sheetData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3"/>
  <sheetViews>
    <sheetView workbookViewId="0">
      <selection activeCell="A12" sqref="A12"/>
    </sheetView>
  </sheetViews>
  <sheetFormatPr defaultRowHeight="12.5" x14ac:dyDescent="0.25"/>
  <cols>
    <col min="1" max="1" width="22.54296875" style="1" customWidth="1"/>
    <col min="2" max="16384" width="8.7265625" style="1"/>
  </cols>
  <sheetData>
    <row r="1" spans="1:5" x14ac:dyDescent="0.25">
      <c r="A1" s="1" t="s">
        <v>78</v>
      </c>
    </row>
    <row r="2" spans="1:5" x14ac:dyDescent="0.25">
      <c r="A2" s="1" t="s">
        <v>52</v>
      </c>
    </row>
    <row r="4" spans="1:5" x14ac:dyDescent="0.25">
      <c r="A4" s="1" t="s">
        <v>53</v>
      </c>
      <c r="B4" s="1" t="s">
        <v>71</v>
      </c>
      <c r="C4" s="1" t="s">
        <v>55</v>
      </c>
      <c r="D4" s="1" t="s">
        <v>56</v>
      </c>
    </row>
    <row r="6" spans="1:5" x14ac:dyDescent="0.25">
      <c r="A6" s="1" t="s">
        <v>57</v>
      </c>
      <c r="B6" s="1" t="s">
        <v>58</v>
      </c>
      <c r="C6" s="1" t="s">
        <v>59</v>
      </c>
      <c r="D6" s="1" t="s">
        <v>60</v>
      </c>
    </row>
    <row r="7" spans="1:5" x14ac:dyDescent="0.25">
      <c r="A7" s="1" t="s">
        <v>61</v>
      </c>
    </row>
    <row r="8" spans="1:5" x14ac:dyDescent="0.25">
      <c r="A8" s="1" t="s">
        <v>1</v>
      </c>
      <c r="B8" s="83">
        <v>1516404.1040000001</v>
      </c>
      <c r="C8" s="83">
        <v>1127837.0020000001</v>
      </c>
      <c r="D8" s="83">
        <v>880393.701</v>
      </c>
      <c r="E8" s="1">
        <f>AVERAGE(B8:D8)</f>
        <v>1174878.2690000001</v>
      </c>
    </row>
    <row r="9" spans="1:5" x14ac:dyDescent="0.25">
      <c r="A9" s="1" t="s">
        <v>3</v>
      </c>
      <c r="B9" s="83">
        <v>6113198.1679999996</v>
      </c>
      <c r="C9" s="83">
        <v>6064543.9239999996</v>
      </c>
      <c r="D9" s="83">
        <v>4792089.5659999996</v>
      </c>
      <c r="E9" s="38">
        <f>AVERAGE(B9:D9)</f>
        <v>5656610.5526666669</v>
      </c>
    </row>
    <row r="10" spans="1:5" s="38" customFormat="1" x14ac:dyDescent="0.25">
      <c r="A10" s="38" t="s">
        <v>10</v>
      </c>
      <c r="B10" s="83">
        <v>27581.035</v>
      </c>
      <c r="C10" s="83">
        <v>67121.342000000004</v>
      </c>
      <c r="D10" s="83">
        <v>51940.993000000002</v>
      </c>
      <c r="E10" s="38">
        <f t="shared" ref="E10:E23" si="0">AVERAGE(B10:D10)</f>
        <v>48881.123333333329</v>
      </c>
    </row>
    <row r="11" spans="1:5" x14ac:dyDescent="0.25">
      <c r="A11" s="1" t="s">
        <v>278</v>
      </c>
      <c r="B11" s="83">
        <v>2494342.3530000001</v>
      </c>
      <c r="C11" s="83">
        <v>1909886.034</v>
      </c>
      <c r="D11" s="83">
        <v>1166208.77</v>
      </c>
      <c r="E11" s="38">
        <f t="shared" si="0"/>
        <v>1856812.3856666666</v>
      </c>
    </row>
    <row r="12" spans="1:5" s="38" customFormat="1" x14ac:dyDescent="0.25">
      <c r="A12" s="38" t="s">
        <v>276</v>
      </c>
      <c r="B12" s="83">
        <v>1440052.3670000001</v>
      </c>
      <c r="C12" s="83">
        <v>1195240.0430000001</v>
      </c>
      <c r="D12" s="83">
        <v>1215418.0260000001</v>
      </c>
      <c r="E12" s="38">
        <f t="shared" si="0"/>
        <v>1283570.1453333334</v>
      </c>
    </row>
    <row r="13" spans="1:5" x14ac:dyDescent="0.25">
      <c r="A13" s="1" t="s">
        <v>24</v>
      </c>
      <c r="B13" s="83">
        <v>1821631.328</v>
      </c>
      <c r="C13" s="83">
        <v>1604374.071</v>
      </c>
      <c r="D13" s="83">
        <v>1487133.3370000001</v>
      </c>
      <c r="E13" s="38">
        <f t="shared" si="0"/>
        <v>1637712.9120000002</v>
      </c>
    </row>
    <row r="14" spans="1:5" x14ac:dyDescent="0.25">
      <c r="A14" s="1" t="s">
        <v>27</v>
      </c>
      <c r="B14" s="83">
        <v>314666.109</v>
      </c>
      <c r="C14" s="83">
        <v>288987.91700000002</v>
      </c>
      <c r="D14" s="83">
        <v>307972.674</v>
      </c>
      <c r="E14" s="38">
        <f t="shared" si="0"/>
        <v>303875.56666666671</v>
      </c>
    </row>
    <row r="15" spans="1:5" x14ac:dyDescent="0.25">
      <c r="A15" s="1" t="s">
        <v>28</v>
      </c>
      <c r="B15" s="83">
        <v>1126869.3899999999</v>
      </c>
      <c r="C15" s="83">
        <v>762581.98400000005</v>
      </c>
      <c r="D15" s="83">
        <v>717118.53500000003</v>
      </c>
      <c r="E15" s="38">
        <f t="shared" si="0"/>
        <v>868856.63633333333</v>
      </c>
    </row>
    <row r="16" spans="1:5" x14ac:dyDescent="0.25">
      <c r="A16" s="1" t="s">
        <v>31</v>
      </c>
      <c r="B16" s="83">
        <v>488341.33600000001</v>
      </c>
      <c r="C16" s="83">
        <v>434502.07400000002</v>
      </c>
      <c r="D16" s="83">
        <v>532086.91299999994</v>
      </c>
      <c r="E16" s="38">
        <f t="shared" si="0"/>
        <v>484976.77433333331</v>
      </c>
    </row>
    <row r="17" spans="1:5" x14ac:dyDescent="0.25">
      <c r="A17" s="1" t="s">
        <v>33</v>
      </c>
      <c r="B17" s="83">
        <v>2694858.355</v>
      </c>
      <c r="C17" s="83">
        <v>2361816.7960000001</v>
      </c>
      <c r="D17" s="83">
        <v>1753394.182</v>
      </c>
      <c r="E17" s="38">
        <f t="shared" si="0"/>
        <v>2270023.111</v>
      </c>
    </row>
    <row r="18" spans="1:5" x14ac:dyDescent="0.25">
      <c r="A18" s="1" t="s">
        <v>34</v>
      </c>
      <c r="B18" s="83">
        <v>5513110.091</v>
      </c>
      <c r="C18" s="83">
        <v>5558661.1550000003</v>
      </c>
      <c r="D18" s="83">
        <v>4778685.159</v>
      </c>
      <c r="E18" s="38">
        <f t="shared" si="0"/>
        <v>5283485.4683333328</v>
      </c>
    </row>
    <row r="19" spans="1:5" x14ac:dyDescent="0.25">
      <c r="A19" s="1" t="s">
        <v>40</v>
      </c>
      <c r="B19" s="83">
        <v>103826.478</v>
      </c>
      <c r="C19" s="83">
        <v>124817.572</v>
      </c>
      <c r="D19" s="83">
        <v>80279.301999999996</v>
      </c>
      <c r="E19" s="38">
        <f t="shared" si="0"/>
        <v>102974.45066666666</v>
      </c>
    </row>
    <row r="20" spans="1:5" x14ac:dyDescent="0.25">
      <c r="A20" s="1" t="s">
        <v>43</v>
      </c>
      <c r="B20" s="83">
        <v>6753286.3870000001</v>
      </c>
      <c r="C20" s="83">
        <v>5700866.2350000003</v>
      </c>
      <c r="D20" s="83">
        <v>5505865.4620000003</v>
      </c>
      <c r="E20" s="38">
        <f t="shared" si="0"/>
        <v>5986672.6946666678</v>
      </c>
    </row>
    <row r="21" spans="1:5" x14ac:dyDescent="0.25">
      <c r="A21" s="1" t="s">
        <v>277</v>
      </c>
      <c r="B21" s="83">
        <v>786205.05799999996</v>
      </c>
      <c r="C21" s="83">
        <v>648980.152</v>
      </c>
      <c r="D21" s="83">
        <v>735622.35900000005</v>
      </c>
      <c r="E21" s="38">
        <f t="shared" si="0"/>
        <v>723602.52300000004</v>
      </c>
    </row>
    <row r="22" spans="1:5" x14ac:dyDescent="0.25">
      <c r="A22" s="1" t="s">
        <v>49</v>
      </c>
      <c r="B22" s="83">
        <v>5381395.0980000002</v>
      </c>
      <c r="C22" s="83">
        <v>4775134.0690000001</v>
      </c>
      <c r="D22" s="83">
        <v>4492000.3880000003</v>
      </c>
      <c r="E22" s="38">
        <f t="shared" si="0"/>
        <v>4882843.1849999996</v>
      </c>
    </row>
    <row r="23" spans="1:5" x14ac:dyDescent="0.25">
      <c r="A23" s="1" t="s">
        <v>50</v>
      </c>
      <c r="B23" s="83">
        <v>2878764.4139999999</v>
      </c>
      <c r="C23" s="83">
        <v>2637315.5070000002</v>
      </c>
      <c r="D23" s="83">
        <v>2593111.4840000002</v>
      </c>
      <c r="E23" s="38">
        <f t="shared" si="0"/>
        <v>2703063.8016666668</v>
      </c>
    </row>
  </sheetData>
  <pageMargins left="0.75" right="0.75" top="1" bottom="1" header="0.5" footer="0.5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8"/>
  <sheetViews>
    <sheetView workbookViewId="0">
      <selection activeCell="A8" sqref="A8:A27"/>
    </sheetView>
  </sheetViews>
  <sheetFormatPr defaultRowHeight="12.5" x14ac:dyDescent="0.25"/>
  <cols>
    <col min="1" max="16384" width="8.7265625" style="2"/>
  </cols>
  <sheetData>
    <row r="1" spans="1:5" x14ac:dyDescent="0.25">
      <c r="A1" s="2" t="s">
        <v>78</v>
      </c>
    </row>
    <row r="2" spans="1:5" x14ac:dyDescent="0.25">
      <c r="A2" s="2" t="s">
        <v>52</v>
      </c>
    </row>
    <row r="4" spans="1:5" x14ac:dyDescent="0.25">
      <c r="A4" s="2" t="s">
        <v>53</v>
      </c>
      <c r="B4" s="2" t="s">
        <v>64</v>
      </c>
      <c r="C4" s="2" t="s">
        <v>55</v>
      </c>
      <c r="D4" s="2" t="s">
        <v>56</v>
      </c>
    </row>
    <row r="6" spans="1:5" x14ac:dyDescent="0.25">
      <c r="A6" s="2" t="s">
        <v>57</v>
      </c>
      <c r="B6" s="2" t="s">
        <v>58</v>
      </c>
      <c r="C6" s="2" t="s">
        <v>59</v>
      </c>
      <c r="D6" s="2" t="s">
        <v>60</v>
      </c>
    </row>
    <row r="7" spans="1:5" x14ac:dyDescent="0.25">
      <c r="A7" s="2" t="s">
        <v>61</v>
      </c>
    </row>
    <row r="8" spans="1:5" x14ac:dyDescent="0.25">
      <c r="A8" s="2" t="s">
        <v>5</v>
      </c>
      <c r="B8" s="2">
        <v>181585.24600000001</v>
      </c>
      <c r="C8" s="2">
        <v>177821.291</v>
      </c>
      <c r="D8" s="2">
        <v>163760.101</v>
      </c>
      <c r="E8" s="1">
        <f>AVERAGE(B8:D8)</f>
        <v>174388.87933333335</v>
      </c>
    </row>
    <row r="9" spans="1:5" x14ac:dyDescent="0.25">
      <c r="A9" s="2" t="s">
        <v>10</v>
      </c>
      <c r="B9" s="2">
        <v>25987.442999999999</v>
      </c>
      <c r="C9" s="2">
        <v>22490.291000000001</v>
      </c>
      <c r="D9" s="2">
        <v>21617.922999999999</v>
      </c>
      <c r="E9" s="1">
        <f t="shared" ref="E9:E28" si="0">AVERAGE(B9:D9)</f>
        <v>23365.218999999997</v>
      </c>
    </row>
    <row r="10" spans="1:5" x14ac:dyDescent="0.25">
      <c r="A10" s="2" t="s">
        <v>278</v>
      </c>
      <c r="B10" s="2">
        <v>1243258.3259999999</v>
      </c>
      <c r="C10" s="2">
        <v>918824.50300000003</v>
      </c>
      <c r="D10" s="2">
        <v>201358.182</v>
      </c>
      <c r="E10" s="1">
        <f t="shared" si="0"/>
        <v>787813.67033333331</v>
      </c>
    </row>
    <row r="11" spans="1:5" x14ac:dyDescent="0.25">
      <c r="A11" s="2" t="s">
        <v>13</v>
      </c>
      <c r="B11" s="2">
        <v>37537.682000000001</v>
      </c>
      <c r="C11" s="2">
        <v>50563.317999999999</v>
      </c>
      <c r="D11" s="2">
        <v>52773.510999999999</v>
      </c>
      <c r="E11" s="1">
        <f t="shared" si="0"/>
        <v>46958.170333333335</v>
      </c>
    </row>
    <row r="12" spans="1:5" x14ac:dyDescent="0.25">
      <c r="A12" s="2" t="s">
        <v>14</v>
      </c>
      <c r="B12" s="2">
        <v>693698.16</v>
      </c>
      <c r="C12" s="2">
        <v>648714.24399999995</v>
      </c>
      <c r="D12" s="2">
        <v>909131.76699999999</v>
      </c>
      <c r="E12" s="1">
        <f t="shared" si="0"/>
        <v>750514.72366666666</v>
      </c>
    </row>
    <row r="13" spans="1:5" x14ac:dyDescent="0.25">
      <c r="A13" s="2" t="s">
        <v>16</v>
      </c>
      <c r="B13" s="2">
        <v>132854.106</v>
      </c>
      <c r="C13" s="2">
        <v>129821.02499999999</v>
      </c>
      <c r="D13" s="2">
        <v>128894.077</v>
      </c>
      <c r="E13" s="1">
        <f t="shared" si="0"/>
        <v>130523.06933333333</v>
      </c>
    </row>
    <row r="14" spans="1:5" x14ac:dyDescent="0.25">
      <c r="A14" s="2" t="s">
        <v>17</v>
      </c>
      <c r="B14" s="2">
        <v>395821.13500000001</v>
      </c>
      <c r="C14" s="2">
        <v>361570.89500000002</v>
      </c>
      <c r="D14" s="2">
        <v>387004.04</v>
      </c>
      <c r="E14" s="1">
        <f t="shared" si="0"/>
        <v>381465.35666666669</v>
      </c>
    </row>
    <row r="15" spans="1:5" x14ac:dyDescent="0.25">
      <c r="A15" s="2" t="s">
        <v>23</v>
      </c>
      <c r="B15" s="2">
        <v>668141.06400000001</v>
      </c>
      <c r="C15" s="2">
        <v>796492.5</v>
      </c>
      <c r="D15" s="2">
        <v>870632.82</v>
      </c>
      <c r="E15" s="1">
        <f t="shared" si="0"/>
        <v>778422.12800000003</v>
      </c>
    </row>
    <row r="16" spans="1:5" x14ac:dyDescent="0.25">
      <c r="A16" s="2" t="s">
        <v>26</v>
      </c>
      <c r="B16" s="2">
        <v>876897.58100000001</v>
      </c>
      <c r="C16" s="2">
        <v>534394.55000000005</v>
      </c>
      <c r="D16" s="2">
        <v>326132.31699999998</v>
      </c>
      <c r="E16" s="1">
        <f t="shared" si="0"/>
        <v>579141.48266666674</v>
      </c>
    </row>
    <row r="17" spans="1:5" x14ac:dyDescent="0.25">
      <c r="A17" s="2" t="s">
        <v>27</v>
      </c>
      <c r="B17" s="2">
        <v>204090.27</v>
      </c>
      <c r="C17" s="2">
        <v>191562.652</v>
      </c>
      <c r="D17" s="2">
        <v>201791.90400000001</v>
      </c>
      <c r="E17" s="1">
        <f t="shared" si="0"/>
        <v>199148.27533333332</v>
      </c>
    </row>
    <row r="18" spans="1:5" x14ac:dyDescent="0.25">
      <c r="A18" s="2" t="s">
        <v>28</v>
      </c>
      <c r="B18" s="2">
        <v>268356.59399999998</v>
      </c>
      <c r="C18" s="2">
        <v>240345.13399999999</v>
      </c>
      <c r="D18" s="2">
        <v>247071.81599999999</v>
      </c>
      <c r="E18" s="1">
        <f t="shared" si="0"/>
        <v>251924.51466666666</v>
      </c>
    </row>
    <row r="19" spans="1:5" x14ac:dyDescent="0.25">
      <c r="A19" s="2" t="s">
        <v>31</v>
      </c>
      <c r="B19" s="2">
        <v>166511.337</v>
      </c>
      <c r="C19" s="2">
        <v>163310.31</v>
      </c>
      <c r="D19" s="2">
        <v>208194.519</v>
      </c>
      <c r="E19" s="1">
        <f t="shared" si="0"/>
        <v>179338.72199999998</v>
      </c>
    </row>
    <row r="20" spans="1:5" x14ac:dyDescent="0.25">
      <c r="A20" s="2" t="s">
        <v>37</v>
      </c>
      <c r="B20" s="2">
        <v>744629.79799999995</v>
      </c>
      <c r="C20" s="2">
        <v>702187.30200000003</v>
      </c>
      <c r="D20" s="2">
        <v>618712.85400000005</v>
      </c>
      <c r="E20" s="1">
        <f t="shared" si="0"/>
        <v>688509.98466666671</v>
      </c>
    </row>
    <row r="21" spans="1:5" x14ac:dyDescent="0.25">
      <c r="A21" s="2" t="s">
        <v>40</v>
      </c>
      <c r="B21" s="2">
        <v>50338.682999999997</v>
      </c>
      <c r="C21" s="2">
        <v>60209.722999999998</v>
      </c>
      <c r="D21" s="2">
        <v>31084.555</v>
      </c>
      <c r="E21" s="1">
        <f t="shared" si="0"/>
        <v>47210.986999999994</v>
      </c>
    </row>
    <row r="22" spans="1:5" x14ac:dyDescent="0.25">
      <c r="A22" s="2" t="s">
        <v>45</v>
      </c>
      <c r="B22" s="2">
        <v>953984.34199999995</v>
      </c>
      <c r="C22" s="2">
        <v>882455.027</v>
      </c>
      <c r="D22" s="2">
        <v>582431.18799999997</v>
      </c>
      <c r="E22" s="1">
        <f t="shared" si="0"/>
        <v>806290.18566666672</v>
      </c>
    </row>
    <row r="23" spans="1:5" x14ac:dyDescent="0.25">
      <c r="A23" s="2" t="s">
        <v>62</v>
      </c>
      <c r="B23" s="2" t="s">
        <v>51</v>
      </c>
      <c r="C23" s="2" t="s">
        <v>51</v>
      </c>
      <c r="D23" s="2" t="s">
        <v>51</v>
      </c>
      <c r="E23" s="1" t="e">
        <f t="shared" si="0"/>
        <v>#DIV/0!</v>
      </c>
    </row>
    <row r="24" spans="1:5" x14ac:dyDescent="0.25">
      <c r="A24" s="2" t="s">
        <v>276</v>
      </c>
      <c r="B24" s="2">
        <v>20546.261999999999</v>
      </c>
      <c r="C24" s="2">
        <v>14789.7</v>
      </c>
      <c r="D24" s="2">
        <v>16159.221</v>
      </c>
      <c r="E24" s="1">
        <f t="shared" si="0"/>
        <v>17165.060999999998</v>
      </c>
    </row>
    <row r="25" spans="1:5" x14ac:dyDescent="0.25">
      <c r="A25" s="2" t="s">
        <v>48</v>
      </c>
      <c r="B25" s="2">
        <v>958286.86800000002</v>
      </c>
      <c r="C25" s="2">
        <v>864778.98499999999</v>
      </c>
      <c r="D25" s="2">
        <v>587939.99699999997</v>
      </c>
      <c r="E25" s="1">
        <f t="shared" si="0"/>
        <v>803668.6166666667</v>
      </c>
    </row>
    <row r="26" spans="1:5" x14ac:dyDescent="0.25">
      <c r="A26" s="2" t="s">
        <v>49</v>
      </c>
      <c r="B26" s="2">
        <v>2334970.2030000002</v>
      </c>
      <c r="C26" s="2">
        <v>1857600.1429999999</v>
      </c>
      <c r="D26" s="2">
        <v>1357062.2790000001</v>
      </c>
      <c r="E26" s="1">
        <f t="shared" si="0"/>
        <v>1849877.5416666667</v>
      </c>
    </row>
    <row r="27" spans="1:5" x14ac:dyDescent="0.25">
      <c r="A27" s="2" t="s">
        <v>50</v>
      </c>
      <c r="B27" s="2">
        <v>652168.14</v>
      </c>
      <c r="C27" s="2">
        <v>732601.74</v>
      </c>
      <c r="D27" s="2">
        <v>669715.66399999999</v>
      </c>
      <c r="E27" s="1">
        <f t="shared" si="0"/>
        <v>684828.51466666663</v>
      </c>
    </row>
    <row r="28" spans="1:5" x14ac:dyDescent="0.25">
      <c r="A28" s="2" t="s">
        <v>64</v>
      </c>
      <c r="B28" s="2">
        <v>10609663.24</v>
      </c>
      <c r="C28" s="2">
        <v>9350533.3330000006</v>
      </c>
      <c r="D28" s="2">
        <v>7581468.7350000003</v>
      </c>
      <c r="E28" s="1">
        <f t="shared" si="0"/>
        <v>9180555.1026666667</v>
      </c>
    </row>
  </sheetData>
  <pageMargins left="0.75" right="0.75" top="1" bottom="1" header="0.5" footer="0.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B973D-742C-47DF-999F-1E352C14F44F}">
  <dimension ref="A1:Q28"/>
  <sheetViews>
    <sheetView topLeftCell="L3" zoomScale="80" zoomScaleNormal="80" workbookViewId="0">
      <selection activeCell="D29" sqref="D29"/>
    </sheetView>
  </sheetViews>
  <sheetFormatPr defaultRowHeight="14.5" x14ac:dyDescent="0.35"/>
  <sheetData>
    <row r="1" spans="1:17" x14ac:dyDescent="0.35">
      <c r="A1" s="74" t="s">
        <v>272</v>
      </c>
      <c r="B1" s="74"/>
      <c r="C1" s="74"/>
      <c r="D1" s="74"/>
    </row>
    <row r="2" spans="1:17" x14ac:dyDescent="0.35">
      <c r="A2" s="74" t="s">
        <v>52</v>
      </c>
      <c r="B2" s="74"/>
      <c r="C2" s="74"/>
      <c r="D2" s="74"/>
    </row>
    <row r="4" spans="1:17" x14ac:dyDescent="0.35">
      <c r="A4" s="74" t="s">
        <v>55</v>
      </c>
      <c r="B4" s="74" t="s">
        <v>56</v>
      </c>
      <c r="C4" s="74" t="s">
        <v>53</v>
      </c>
      <c r="D4" s="74" t="s">
        <v>64</v>
      </c>
      <c r="F4" s="76" t="s">
        <v>56</v>
      </c>
      <c r="G4" s="76" t="s">
        <v>53</v>
      </c>
      <c r="H4" s="76" t="s">
        <v>274</v>
      </c>
      <c r="J4" s="77" t="s">
        <v>56</v>
      </c>
      <c r="K4" s="77" t="s">
        <v>53</v>
      </c>
      <c r="L4" s="77" t="s">
        <v>275</v>
      </c>
      <c r="N4" s="75" t="s">
        <v>273</v>
      </c>
    </row>
    <row r="6" spans="1:17" x14ac:dyDescent="0.35">
      <c r="A6" s="74" t="s">
        <v>57</v>
      </c>
      <c r="B6" s="74" t="s">
        <v>58</v>
      </c>
      <c r="C6" s="74" t="s">
        <v>59</v>
      </c>
      <c r="D6" s="74" t="s">
        <v>60</v>
      </c>
      <c r="F6" s="76" t="s">
        <v>58</v>
      </c>
      <c r="G6" s="76" t="s">
        <v>59</v>
      </c>
      <c r="H6" s="76" t="s">
        <v>60</v>
      </c>
      <c r="J6" s="77" t="s">
        <v>58</v>
      </c>
      <c r="K6" s="77" t="s">
        <v>59</v>
      </c>
      <c r="L6" s="77" t="s">
        <v>60</v>
      </c>
      <c r="N6" s="77" t="s">
        <v>58</v>
      </c>
      <c r="O6" s="77" t="s">
        <v>59</v>
      </c>
      <c r="P6" s="77" t="s">
        <v>60</v>
      </c>
      <c r="Q6" s="75" t="s">
        <v>87</v>
      </c>
    </row>
    <row r="7" spans="1:17" x14ac:dyDescent="0.35">
      <c r="A7" s="74" t="s">
        <v>61</v>
      </c>
      <c r="B7" s="74"/>
      <c r="C7" s="74"/>
      <c r="D7" s="74"/>
      <c r="F7" s="76"/>
      <c r="G7" s="76"/>
      <c r="H7" s="76"/>
      <c r="J7" s="77"/>
      <c r="K7" s="77"/>
      <c r="L7" s="77"/>
    </row>
    <row r="8" spans="1:17" x14ac:dyDescent="0.35">
      <c r="A8" s="74" t="s">
        <v>5</v>
      </c>
      <c r="B8" s="74">
        <v>177995.38500000001</v>
      </c>
      <c r="C8" s="74">
        <v>175743.45800000001</v>
      </c>
      <c r="D8" s="74">
        <v>171094.05300000001</v>
      </c>
      <c r="F8" s="76"/>
      <c r="G8" s="76"/>
      <c r="H8" s="76"/>
      <c r="J8" s="77">
        <v>358.68700000000001</v>
      </c>
      <c r="K8" s="77">
        <v>321.58199999999999</v>
      </c>
      <c r="L8" s="77">
        <v>170.012</v>
      </c>
      <c r="N8">
        <f>B8+F8+J8</f>
        <v>178354.07200000001</v>
      </c>
      <c r="O8">
        <f>C8+G8+K8</f>
        <v>176065.04</v>
      </c>
      <c r="P8">
        <f>D8+H8+L8</f>
        <v>171264.065</v>
      </c>
      <c r="Q8">
        <f>AVERAGE(N8:P8)</f>
        <v>175227.72566666667</v>
      </c>
    </row>
    <row r="9" spans="1:17" x14ac:dyDescent="0.35">
      <c r="A9" s="74" t="s">
        <v>10</v>
      </c>
      <c r="B9" s="74">
        <v>30790.706999999999</v>
      </c>
      <c r="C9" s="74">
        <v>16478.091</v>
      </c>
      <c r="D9" s="74">
        <v>14375.718999999999</v>
      </c>
      <c r="F9" s="76"/>
      <c r="G9" s="76"/>
      <c r="H9" s="76"/>
      <c r="J9" s="77">
        <v>285.75599999999997</v>
      </c>
      <c r="K9" s="77">
        <v>233.28200000000001</v>
      </c>
      <c r="L9" s="77">
        <v>317.27100000000002</v>
      </c>
      <c r="N9">
        <f t="shared" ref="N9:P28" si="0">B9+F9+J9</f>
        <v>31076.463</v>
      </c>
      <c r="O9">
        <f t="shared" si="0"/>
        <v>16711.373</v>
      </c>
      <c r="P9">
        <f t="shared" si="0"/>
        <v>14692.99</v>
      </c>
      <c r="Q9">
        <f t="shared" ref="Q9:Q28" si="1">AVERAGE(N9:P9)</f>
        <v>20826.941999999999</v>
      </c>
    </row>
    <row r="10" spans="1:17" x14ac:dyDescent="0.35">
      <c r="A10" s="52" t="s">
        <v>278</v>
      </c>
      <c r="B10" s="74">
        <v>1256995.081</v>
      </c>
      <c r="C10" s="74">
        <v>926881.23199999996</v>
      </c>
      <c r="D10" s="74">
        <v>392967.27899999998</v>
      </c>
      <c r="F10" s="76"/>
      <c r="G10" s="76"/>
      <c r="H10" s="76"/>
      <c r="J10" s="77">
        <v>87.382999999999996</v>
      </c>
      <c r="K10" s="77">
        <v>2.105</v>
      </c>
      <c r="L10" s="77">
        <v>407.22699999999998</v>
      </c>
      <c r="N10">
        <f t="shared" si="0"/>
        <v>1257082.4639999999</v>
      </c>
      <c r="O10">
        <f t="shared" si="0"/>
        <v>926883.33699999994</v>
      </c>
      <c r="P10">
        <f t="shared" si="0"/>
        <v>393374.50599999999</v>
      </c>
      <c r="Q10">
        <f t="shared" si="1"/>
        <v>859113.43566666672</v>
      </c>
    </row>
    <row r="11" spans="1:17" x14ac:dyDescent="0.35">
      <c r="A11" s="74" t="s">
        <v>13</v>
      </c>
      <c r="B11" s="74">
        <v>32683.43</v>
      </c>
      <c r="C11" s="74">
        <v>45118.911999999997</v>
      </c>
      <c r="D11" s="74">
        <v>33645.862000000001</v>
      </c>
      <c r="F11" s="76"/>
      <c r="G11" s="76"/>
      <c r="H11" s="76"/>
      <c r="J11" s="77">
        <v>122.188</v>
      </c>
      <c r="K11" s="77">
        <v>120.45</v>
      </c>
      <c r="L11" s="77">
        <v>153.25399999999999</v>
      </c>
      <c r="N11">
        <f t="shared" si="0"/>
        <v>32805.618000000002</v>
      </c>
      <c r="O11">
        <f t="shared" si="0"/>
        <v>45239.361999999994</v>
      </c>
      <c r="P11">
        <f t="shared" si="0"/>
        <v>33799.116000000002</v>
      </c>
      <c r="Q11">
        <f t="shared" si="1"/>
        <v>37281.365333333328</v>
      </c>
    </row>
    <row r="12" spans="1:17" x14ac:dyDescent="0.35">
      <c r="A12" s="74" t="s">
        <v>14</v>
      </c>
      <c r="B12" s="74">
        <v>718801.05700000003</v>
      </c>
      <c r="C12" s="74">
        <v>644952.68299999996</v>
      </c>
      <c r="D12" s="74">
        <v>687787.42599999998</v>
      </c>
      <c r="F12" s="76">
        <v>662.88599999999997</v>
      </c>
      <c r="G12" s="76">
        <v>445.87400000000002</v>
      </c>
      <c r="H12" s="76">
        <v>1155.75</v>
      </c>
      <c r="J12" s="77">
        <v>74176.457999999999</v>
      </c>
      <c r="K12" s="77">
        <v>66811.448000000004</v>
      </c>
      <c r="L12" s="77">
        <v>68015.536999999997</v>
      </c>
      <c r="N12">
        <f t="shared" si="0"/>
        <v>793640.40100000007</v>
      </c>
      <c r="O12">
        <f t="shared" si="0"/>
        <v>712210.00499999989</v>
      </c>
      <c r="P12">
        <f t="shared" si="0"/>
        <v>756958.71299999999</v>
      </c>
      <c r="Q12">
        <f t="shared" si="1"/>
        <v>754269.70633333328</v>
      </c>
    </row>
    <row r="13" spans="1:17" x14ac:dyDescent="0.35">
      <c r="A13" s="74" t="s">
        <v>16</v>
      </c>
      <c r="B13" s="74">
        <v>129836.54700000001</v>
      </c>
      <c r="C13" s="74">
        <v>108490.125</v>
      </c>
      <c r="D13" s="74">
        <v>116392.095</v>
      </c>
      <c r="F13" s="76"/>
      <c r="G13" s="76"/>
      <c r="H13" s="76"/>
      <c r="J13" s="77"/>
      <c r="K13" s="77"/>
      <c r="L13" s="77"/>
      <c r="N13">
        <f t="shared" si="0"/>
        <v>129836.54700000001</v>
      </c>
      <c r="O13">
        <f t="shared" si="0"/>
        <v>108490.125</v>
      </c>
      <c r="P13">
        <f t="shared" si="0"/>
        <v>116392.095</v>
      </c>
      <c r="Q13">
        <f t="shared" si="1"/>
        <v>118239.58899999999</v>
      </c>
    </row>
    <row r="14" spans="1:17" x14ac:dyDescent="0.35">
      <c r="A14" s="74" t="s">
        <v>276</v>
      </c>
      <c r="B14" s="74">
        <v>20715.532999999999</v>
      </c>
      <c r="C14" s="74">
        <v>40538.720000000001</v>
      </c>
      <c r="D14" s="74">
        <v>27105.899000000001</v>
      </c>
      <c r="F14" s="76"/>
      <c r="G14" s="76"/>
      <c r="H14" s="76"/>
      <c r="J14" s="77">
        <v>15.035</v>
      </c>
      <c r="K14" s="77">
        <v>49.076000000000001</v>
      </c>
      <c r="L14" s="77"/>
      <c r="N14">
        <f t="shared" si="0"/>
        <v>20730.567999999999</v>
      </c>
      <c r="O14">
        <f t="shared" si="0"/>
        <v>40587.796000000002</v>
      </c>
      <c r="P14">
        <f t="shared" si="0"/>
        <v>27105.899000000001</v>
      </c>
      <c r="Q14">
        <f t="shared" si="1"/>
        <v>29474.754333333334</v>
      </c>
    </row>
    <row r="15" spans="1:17" x14ac:dyDescent="0.35">
      <c r="A15" s="74" t="s">
        <v>17</v>
      </c>
      <c r="B15" s="74">
        <v>398971.84899999999</v>
      </c>
      <c r="C15" s="74">
        <v>377899.95400000003</v>
      </c>
      <c r="D15" s="74">
        <v>390473.76</v>
      </c>
      <c r="F15" s="76">
        <v>195.166</v>
      </c>
      <c r="G15" s="76">
        <v>599.81500000000005</v>
      </c>
      <c r="H15" s="76">
        <v>1047.626</v>
      </c>
      <c r="J15" s="77">
        <v>39589.64</v>
      </c>
      <c r="K15" s="77">
        <v>32286.21</v>
      </c>
      <c r="L15" s="77">
        <v>44415.457999999999</v>
      </c>
      <c r="N15">
        <f t="shared" si="0"/>
        <v>438756.65500000003</v>
      </c>
      <c r="O15">
        <f t="shared" si="0"/>
        <v>410785.97900000005</v>
      </c>
      <c r="P15">
        <f t="shared" si="0"/>
        <v>435936.84399999998</v>
      </c>
      <c r="Q15">
        <f t="shared" si="1"/>
        <v>428493.15933333337</v>
      </c>
    </row>
    <row r="16" spans="1:17" x14ac:dyDescent="0.35">
      <c r="A16" s="74" t="s">
        <v>23</v>
      </c>
      <c r="B16" s="74">
        <v>962386.34400000004</v>
      </c>
      <c r="C16" s="74">
        <v>864580.34400000004</v>
      </c>
      <c r="D16" s="74">
        <v>684214.73600000003</v>
      </c>
      <c r="F16" s="76">
        <v>1671.42</v>
      </c>
      <c r="G16" s="76"/>
      <c r="H16" s="76">
        <v>519.86300000000006</v>
      </c>
      <c r="J16" s="77">
        <v>2081.6260000000002</v>
      </c>
      <c r="K16" s="77">
        <v>1910.9829999999999</v>
      </c>
      <c r="L16" s="77">
        <v>622.56100000000004</v>
      </c>
      <c r="N16">
        <f t="shared" si="0"/>
        <v>966139.39000000013</v>
      </c>
      <c r="O16">
        <f t="shared" si="0"/>
        <v>866491.32700000005</v>
      </c>
      <c r="P16">
        <f t="shared" si="0"/>
        <v>685357.16</v>
      </c>
      <c r="Q16">
        <f t="shared" si="1"/>
        <v>839329.2923333334</v>
      </c>
    </row>
    <row r="17" spans="1:17" x14ac:dyDescent="0.35">
      <c r="A17" s="74" t="s">
        <v>26</v>
      </c>
      <c r="B17" s="74">
        <v>876426.48100000003</v>
      </c>
      <c r="C17" s="74">
        <v>533460.40399999998</v>
      </c>
      <c r="D17" s="74">
        <v>328650.065</v>
      </c>
      <c r="F17" s="76"/>
      <c r="G17" s="76"/>
      <c r="H17" s="76"/>
      <c r="J17" s="77">
        <v>647897.64300000004</v>
      </c>
      <c r="K17" s="77">
        <v>498632.50599999999</v>
      </c>
      <c r="L17" s="77">
        <v>414124.72</v>
      </c>
      <c r="N17">
        <f t="shared" si="0"/>
        <v>1524324.1240000001</v>
      </c>
      <c r="O17">
        <f t="shared" si="0"/>
        <v>1032092.9099999999</v>
      </c>
      <c r="P17">
        <f t="shared" si="0"/>
        <v>742774.78499999992</v>
      </c>
      <c r="Q17">
        <f t="shared" si="1"/>
        <v>1099730.6063333333</v>
      </c>
    </row>
    <row r="18" spans="1:17" x14ac:dyDescent="0.35">
      <c r="A18" s="74" t="s">
        <v>27</v>
      </c>
      <c r="B18" s="74">
        <v>202029.005</v>
      </c>
      <c r="C18" s="74">
        <v>189912.87899999999</v>
      </c>
      <c r="D18" s="74">
        <v>204734.639</v>
      </c>
      <c r="F18" s="76"/>
      <c r="G18" s="76"/>
      <c r="H18" s="76"/>
      <c r="J18" s="77">
        <v>2658.337</v>
      </c>
      <c r="K18" s="77">
        <v>2603.654</v>
      </c>
      <c r="L18" s="77">
        <v>3413.9479999999999</v>
      </c>
      <c r="N18">
        <f t="shared" si="0"/>
        <v>204687.342</v>
      </c>
      <c r="O18">
        <f t="shared" si="0"/>
        <v>192516.533</v>
      </c>
      <c r="P18">
        <f t="shared" si="0"/>
        <v>208148.587</v>
      </c>
      <c r="Q18">
        <f t="shared" si="1"/>
        <v>201784.15400000001</v>
      </c>
    </row>
    <row r="19" spans="1:17" x14ac:dyDescent="0.35">
      <c r="A19" s="74" t="s">
        <v>28</v>
      </c>
      <c r="B19" s="74">
        <v>259870.08799999999</v>
      </c>
      <c r="C19" s="74">
        <v>228511.40599999999</v>
      </c>
      <c r="D19" s="74">
        <v>284935.22499999998</v>
      </c>
      <c r="F19" s="76"/>
      <c r="G19" s="76"/>
      <c r="H19" s="76"/>
      <c r="J19" s="77">
        <v>128.69800000000001</v>
      </c>
      <c r="K19" s="77">
        <v>33.6</v>
      </c>
      <c r="L19" s="77">
        <v>43.088999999999999</v>
      </c>
      <c r="N19">
        <f t="shared" si="0"/>
        <v>259998.78599999999</v>
      </c>
      <c r="O19">
        <f t="shared" si="0"/>
        <v>228545.00599999999</v>
      </c>
      <c r="P19">
        <f t="shared" si="0"/>
        <v>284978.31399999995</v>
      </c>
      <c r="Q19">
        <f t="shared" si="1"/>
        <v>257840.70199999996</v>
      </c>
    </row>
    <row r="20" spans="1:17" x14ac:dyDescent="0.35">
      <c r="A20" s="74" t="s">
        <v>31</v>
      </c>
      <c r="B20" s="74">
        <v>166511.337</v>
      </c>
      <c r="C20" s="74">
        <v>163310.31</v>
      </c>
      <c r="D20" s="74">
        <v>208194.519</v>
      </c>
      <c r="F20" s="76"/>
      <c r="G20" s="76"/>
      <c r="H20" s="76">
        <v>2.7810000000000001</v>
      </c>
      <c r="J20" s="77">
        <v>3023.9050000000002</v>
      </c>
      <c r="K20" s="77">
        <v>2764.8919999999998</v>
      </c>
      <c r="L20" s="77">
        <v>3290.7649999999999</v>
      </c>
      <c r="N20">
        <f t="shared" si="0"/>
        <v>169535.242</v>
      </c>
      <c r="O20">
        <f t="shared" si="0"/>
        <v>166075.20199999999</v>
      </c>
      <c r="P20">
        <f t="shared" si="0"/>
        <v>211488.065</v>
      </c>
      <c r="Q20">
        <f t="shared" si="1"/>
        <v>182366.16966666668</v>
      </c>
    </row>
    <row r="21" spans="1:17" x14ac:dyDescent="0.35">
      <c r="A21" s="74" t="s">
        <v>40</v>
      </c>
      <c r="B21" s="74">
        <v>50885.245000000003</v>
      </c>
      <c r="C21" s="74">
        <v>60808.201000000001</v>
      </c>
      <c r="D21" s="74">
        <v>30877.382000000001</v>
      </c>
      <c r="F21" s="76"/>
      <c r="G21" s="76"/>
      <c r="H21" s="76"/>
      <c r="J21" s="77">
        <v>3634.1120000000001</v>
      </c>
      <c r="K21" s="77">
        <v>6850.5870000000004</v>
      </c>
      <c r="L21" s="77">
        <v>4886.2299999999996</v>
      </c>
      <c r="N21">
        <f t="shared" si="0"/>
        <v>54519.357000000004</v>
      </c>
      <c r="O21">
        <f t="shared" si="0"/>
        <v>67658.788</v>
      </c>
      <c r="P21">
        <f t="shared" si="0"/>
        <v>35763.612000000001</v>
      </c>
      <c r="Q21">
        <f t="shared" si="1"/>
        <v>52647.252333333337</v>
      </c>
    </row>
    <row r="22" spans="1:17" x14ac:dyDescent="0.35">
      <c r="A22" s="74" t="s">
        <v>42</v>
      </c>
      <c r="B22" s="74">
        <v>188537.147</v>
      </c>
      <c r="C22" s="74">
        <v>141834.4</v>
      </c>
      <c r="D22" s="74">
        <v>90044.38</v>
      </c>
      <c r="F22" s="76"/>
      <c r="G22" s="76"/>
      <c r="H22" s="76"/>
      <c r="J22" s="77"/>
      <c r="K22" s="77">
        <v>22.145</v>
      </c>
      <c r="L22" s="77">
        <v>53.743000000000002</v>
      </c>
      <c r="N22">
        <f t="shared" si="0"/>
        <v>188537.147</v>
      </c>
      <c r="O22">
        <f t="shared" si="0"/>
        <v>141856.54499999998</v>
      </c>
      <c r="P22">
        <f t="shared" si="0"/>
        <v>90098.123000000007</v>
      </c>
      <c r="Q22">
        <f t="shared" si="1"/>
        <v>140163.93833333332</v>
      </c>
    </row>
    <row r="23" spans="1:17" x14ac:dyDescent="0.35">
      <c r="A23" s="74" t="s">
        <v>45</v>
      </c>
      <c r="B23" s="74">
        <v>961315.03399999999</v>
      </c>
      <c r="C23" s="74">
        <v>1059563.277</v>
      </c>
      <c r="D23" s="74">
        <v>1195343.852</v>
      </c>
      <c r="F23" s="76">
        <v>166.12100000000001</v>
      </c>
      <c r="G23" s="76">
        <v>69.600999999999999</v>
      </c>
      <c r="H23" s="76">
        <v>1201.6389999999999</v>
      </c>
      <c r="J23" s="77">
        <v>1537.5619999999999</v>
      </c>
      <c r="K23" s="77">
        <v>9362.0139999999992</v>
      </c>
      <c r="L23" s="77">
        <v>8330.0349999999999</v>
      </c>
      <c r="N23">
        <f t="shared" si="0"/>
        <v>963018.71700000006</v>
      </c>
      <c r="O23">
        <f t="shared" si="0"/>
        <v>1068994.892</v>
      </c>
      <c r="P23">
        <f t="shared" si="0"/>
        <v>1204875.5259999998</v>
      </c>
      <c r="Q23">
        <f t="shared" si="1"/>
        <v>1078963.0449999999</v>
      </c>
    </row>
    <row r="24" spans="1:17" x14ac:dyDescent="0.35">
      <c r="A24" s="74" t="s">
        <v>47</v>
      </c>
      <c r="B24" s="74">
        <v>303342.755</v>
      </c>
      <c r="C24" s="74">
        <v>200686.9</v>
      </c>
      <c r="D24" s="74">
        <v>232907.43299999999</v>
      </c>
      <c r="F24" s="76">
        <v>4.8449999999999998</v>
      </c>
      <c r="G24" s="76">
        <v>1838.768</v>
      </c>
      <c r="H24" s="76">
        <v>0.33500000000000002</v>
      </c>
      <c r="J24" s="77"/>
      <c r="K24" s="77"/>
      <c r="L24" s="77"/>
      <c r="N24">
        <f t="shared" si="0"/>
        <v>303347.59999999998</v>
      </c>
      <c r="O24">
        <f t="shared" si="0"/>
        <v>202525.66800000001</v>
      </c>
      <c r="P24">
        <f t="shared" si="0"/>
        <v>232907.76799999998</v>
      </c>
      <c r="Q24">
        <f t="shared" si="1"/>
        <v>246260.34533333333</v>
      </c>
    </row>
    <row r="25" spans="1:17" x14ac:dyDescent="0.35">
      <c r="A25" s="74" t="s">
        <v>48</v>
      </c>
      <c r="B25" s="74">
        <v>933337.44299999997</v>
      </c>
      <c r="C25" s="74">
        <v>840015.52899999998</v>
      </c>
      <c r="D25" s="74">
        <v>703718.25600000005</v>
      </c>
      <c r="F25" s="76">
        <v>4.9109999999999996</v>
      </c>
      <c r="G25" s="76">
        <v>615.55100000000004</v>
      </c>
      <c r="H25" s="76">
        <v>773.15499999999997</v>
      </c>
      <c r="J25" s="77">
        <v>256.67599999999999</v>
      </c>
      <c r="K25" s="77">
        <v>93.808000000000007</v>
      </c>
      <c r="L25" s="77">
        <v>195.613</v>
      </c>
      <c r="N25">
        <f t="shared" si="0"/>
        <v>933599.02999999991</v>
      </c>
      <c r="O25">
        <f t="shared" si="0"/>
        <v>840724.88799999992</v>
      </c>
      <c r="P25">
        <f t="shared" si="0"/>
        <v>704687.02400000009</v>
      </c>
      <c r="Q25">
        <f t="shared" si="1"/>
        <v>826336.98066666664</v>
      </c>
    </row>
    <row r="26" spans="1:17" x14ac:dyDescent="0.35">
      <c r="A26" s="74" t="s">
        <v>49</v>
      </c>
      <c r="B26" s="74">
        <v>2334745.89</v>
      </c>
      <c r="C26" s="74">
        <v>1856932.7320000001</v>
      </c>
      <c r="D26" s="74">
        <v>1474037.2579999999</v>
      </c>
      <c r="F26" s="76"/>
      <c r="G26" s="76">
        <v>0.129</v>
      </c>
      <c r="H26" s="76"/>
      <c r="J26" s="77">
        <v>88.805000000000007</v>
      </c>
      <c r="K26" s="77">
        <v>46.32</v>
      </c>
      <c r="L26" s="77">
        <v>733.91700000000003</v>
      </c>
      <c r="N26">
        <f t="shared" si="0"/>
        <v>2334834.6950000003</v>
      </c>
      <c r="O26">
        <f t="shared" si="0"/>
        <v>1856979.1810000001</v>
      </c>
      <c r="P26">
        <f t="shared" si="0"/>
        <v>1474771.1749999998</v>
      </c>
      <c r="Q26">
        <f t="shared" si="1"/>
        <v>1888861.6836666667</v>
      </c>
    </row>
    <row r="27" spans="1:17" x14ac:dyDescent="0.35">
      <c r="A27" s="74" t="s">
        <v>50</v>
      </c>
      <c r="B27" s="74">
        <v>650884.94700000004</v>
      </c>
      <c r="C27" s="74">
        <v>729587.56499999994</v>
      </c>
      <c r="D27" s="74">
        <v>668698.52500000002</v>
      </c>
      <c r="F27" s="76">
        <v>0.39900000000000002</v>
      </c>
      <c r="G27" s="76">
        <v>0.41299999999999998</v>
      </c>
      <c r="H27" s="76">
        <v>0.44900000000000001</v>
      </c>
      <c r="J27" s="77">
        <v>186.63900000000001</v>
      </c>
      <c r="K27" s="77">
        <v>178.86799999999999</v>
      </c>
      <c r="L27" s="77">
        <v>71.09</v>
      </c>
      <c r="N27">
        <f t="shared" si="0"/>
        <v>651071.98499999999</v>
      </c>
      <c r="O27">
        <f t="shared" si="0"/>
        <v>729766.8459999999</v>
      </c>
      <c r="P27">
        <f t="shared" si="0"/>
        <v>668770.06400000001</v>
      </c>
      <c r="Q27">
        <f t="shared" si="1"/>
        <v>683202.96499999997</v>
      </c>
    </row>
    <row r="28" spans="1:17" x14ac:dyDescent="0.35">
      <c r="A28" s="75" t="s">
        <v>37</v>
      </c>
      <c r="B28">
        <v>744193</v>
      </c>
      <c r="C28">
        <v>686895</v>
      </c>
      <c r="D28">
        <v>664424</v>
      </c>
      <c r="G28" s="75">
        <v>0</v>
      </c>
      <c r="J28" s="75">
        <v>410</v>
      </c>
      <c r="K28" s="75">
        <v>982</v>
      </c>
      <c r="L28" s="75">
        <v>2587</v>
      </c>
      <c r="N28">
        <f t="shared" si="0"/>
        <v>744603</v>
      </c>
      <c r="O28">
        <f t="shared" si="0"/>
        <v>687877</v>
      </c>
      <c r="P28">
        <f t="shared" si="0"/>
        <v>667011</v>
      </c>
      <c r="Q28">
        <f t="shared" si="1"/>
        <v>699830.33333333337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7"/>
  <sheetViews>
    <sheetView zoomScale="70" zoomScaleNormal="70" workbookViewId="0">
      <selection activeCell="A17" sqref="A17"/>
    </sheetView>
  </sheetViews>
  <sheetFormatPr defaultRowHeight="12.5" x14ac:dyDescent="0.25"/>
  <cols>
    <col min="1" max="1" width="79.36328125" style="1" bestFit="1" customWidth="1"/>
    <col min="2" max="16384" width="8.7265625" style="1"/>
  </cols>
  <sheetData>
    <row r="1" spans="1:5" x14ac:dyDescent="0.25">
      <c r="A1" s="1" t="s">
        <v>78</v>
      </c>
    </row>
    <row r="2" spans="1:5" x14ac:dyDescent="0.25">
      <c r="A2" s="1" t="s">
        <v>52</v>
      </c>
    </row>
    <row r="4" spans="1:5" x14ac:dyDescent="0.25">
      <c r="A4" s="1" t="s">
        <v>53</v>
      </c>
      <c r="B4" s="1" t="s">
        <v>67</v>
      </c>
      <c r="C4" s="1" t="s">
        <v>55</v>
      </c>
      <c r="D4" s="1" t="s">
        <v>56</v>
      </c>
    </row>
    <row r="6" spans="1:5" x14ac:dyDescent="0.25">
      <c r="A6" s="1" t="s">
        <v>57</v>
      </c>
      <c r="B6" s="1" t="s">
        <v>58</v>
      </c>
      <c r="C6" s="1" t="s">
        <v>59</v>
      </c>
      <c r="D6" s="1" t="s">
        <v>60</v>
      </c>
    </row>
    <row r="7" spans="1:5" x14ac:dyDescent="0.25">
      <c r="A7" s="1" t="s">
        <v>61</v>
      </c>
    </row>
    <row r="8" spans="1:5" x14ac:dyDescent="0.25">
      <c r="A8" s="1" t="s">
        <v>5</v>
      </c>
      <c r="B8" s="1">
        <v>208520.12100000001</v>
      </c>
      <c r="C8" s="1">
        <v>207905.88</v>
      </c>
      <c r="D8" s="1">
        <v>194008.97099999999</v>
      </c>
      <c r="E8" s="1">
        <f>AVERAGE(B8:D8)</f>
        <v>203478.32400000002</v>
      </c>
    </row>
    <row r="9" spans="1:5" x14ac:dyDescent="0.25">
      <c r="A9" s="1" t="s">
        <v>23</v>
      </c>
      <c r="B9" s="1">
        <v>415097.90899999999</v>
      </c>
      <c r="C9" s="1">
        <v>460798.641</v>
      </c>
      <c r="D9" s="1">
        <v>435831.61599999998</v>
      </c>
      <c r="E9" s="1">
        <f t="shared" ref="E9:E14" si="0">AVERAGE(B9:D9)</f>
        <v>437242.72200000001</v>
      </c>
    </row>
    <row r="10" spans="1:5" x14ac:dyDescent="0.25">
      <c r="A10" s="1" t="s">
        <v>37</v>
      </c>
      <c r="B10" s="1">
        <v>757200.43400000001</v>
      </c>
      <c r="C10" s="1">
        <v>715859.49300000002</v>
      </c>
      <c r="D10" s="1">
        <v>583099.65899999999</v>
      </c>
      <c r="E10" s="1">
        <f t="shared" si="0"/>
        <v>685386.52866666671</v>
      </c>
    </row>
    <row r="11" spans="1:5" x14ac:dyDescent="0.25">
      <c r="A11" s="1" t="s">
        <v>48</v>
      </c>
      <c r="B11" s="1">
        <v>920251.45</v>
      </c>
      <c r="C11" s="1">
        <v>801714.93400000001</v>
      </c>
      <c r="D11" s="1">
        <v>557386.54700000002</v>
      </c>
      <c r="E11" s="1">
        <f t="shared" si="0"/>
        <v>759784.31033333333</v>
      </c>
    </row>
    <row r="12" spans="1:5" x14ac:dyDescent="0.25">
      <c r="A12" s="1" t="s">
        <v>277</v>
      </c>
      <c r="B12" s="1">
        <v>675110.353</v>
      </c>
      <c r="C12" s="1">
        <v>304759.12099999998</v>
      </c>
      <c r="D12" s="1">
        <v>395687.06199999998</v>
      </c>
      <c r="E12" s="1">
        <f t="shared" si="0"/>
        <v>458518.8453333333</v>
      </c>
    </row>
    <row r="13" spans="1:5" x14ac:dyDescent="0.25">
      <c r="A13" s="67" t="s">
        <v>44</v>
      </c>
      <c r="E13" s="1">
        <f>SouthSudanImports_Mar18!BA32</f>
        <v>266195.35583333333</v>
      </c>
    </row>
    <row r="14" spans="1:5" x14ac:dyDescent="0.25">
      <c r="A14" s="1" t="s">
        <v>67</v>
      </c>
      <c r="B14" s="1">
        <v>2976180.267</v>
      </c>
      <c r="C14" s="1">
        <v>2491038.0690000001</v>
      </c>
      <c r="D14" s="1">
        <v>2166013.855</v>
      </c>
      <c r="E14" s="1">
        <f t="shared" si="0"/>
        <v>2544410.7303333334</v>
      </c>
    </row>
    <row r="17" spans="1:1" ht="14.5" x14ac:dyDescent="0.35">
      <c r="A17" s="66" t="s">
        <v>264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Source</vt:lpstr>
      <vt:lpstr>Intra-Africa Imports on GDP_M</vt:lpstr>
      <vt:lpstr>Africa</vt:lpstr>
      <vt:lpstr>GDP_20Mar18</vt:lpstr>
      <vt:lpstr>CENSAD</vt:lpstr>
      <vt:lpstr>SADC</vt:lpstr>
      <vt:lpstr>COMESA</vt:lpstr>
      <vt:lpstr>COMESAjul2018</vt:lpstr>
      <vt:lpstr>EAC</vt:lpstr>
      <vt:lpstr>ECCAS</vt:lpstr>
      <vt:lpstr>ECOWAS</vt:lpstr>
      <vt:lpstr>IGAD</vt:lpstr>
      <vt:lpstr>UMA</vt:lpstr>
      <vt:lpstr>SouthSudanImports_Mar18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Shamnaaz Sufrauj</dc:creator>
  <cp:lastModifiedBy>Shamnaaz Sufrauj</cp:lastModifiedBy>
  <dcterms:created xsi:type="dcterms:W3CDTF">2017-12-05T08:03:29Z</dcterms:created>
  <dcterms:modified xsi:type="dcterms:W3CDTF">2019-07-29T07:41:32Z</dcterms:modified>
</cp:coreProperties>
</file>